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Field Pl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8" authorId="0">
      <text>
        <r>
          <rPr>
            <sz val="10"/>
            <rFont val="Arial"/>
            <family val="2"/>
          </rPr>
          <t xml:space="preserve">Soybean applied N = 0 (legume fixes its own N). Grain N removal ~3.8 lb/bu is not fertilized.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44" authorId="0">
      <text>
        <r>
          <rPr>
            <sz val="10"/>
            <rFont val="Arial"/>
            <family val="2"/>
          </rPr>
          <t xml:space="preserve">No soybean history for Thatcher; farm-median soy yield (~45 bu/ac) used as a placeholder. Low confidence.</t>
        </r>
      </text>
    </comment>
  </commentList>
</comments>
</file>

<file path=xl/sharedStrings.xml><?xml version="1.0" encoding="utf-8"?>
<sst xmlns="http://schemas.openxmlformats.org/spreadsheetml/2006/main" count="188" uniqueCount="93">
  <si>
    <t xml:space="preserve">Fertilizer Plan — Assumptions &amp; Sources</t>
  </si>
  <si>
    <t xml:space="preserve">Method: crop-removal (maintenance) estimate. P &amp; K needs = grain removal at typical yield. N shown as grain removal for corn/wheat; soybeans fix their own N (applied N = 0).</t>
  </si>
  <si>
    <t xml:space="preserve">Grain nutrient removal (lb per bushel)</t>
  </si>
  <si>
    <t xml:space="preserve">Crop</t>
  </si>
  <si>
    <t xml:space="preserve">N</t>
  </si>
  <si>
    <t xml:space="preserve">P2O5</t>
  </si>
  <si>
    <t xml:space="preserve">K2O</t>
  </si>
  <si>
    <t xml:space="preserve">Source: Univ. of Kentucky AGR-1 / standard grain-removal book values</t>
  </si>
  <si>
    <t xml:space="preserve">Corn</t>
  </si>
  <si>
    <t xml:space="preserve">Wheat</t>
  </si>
  <si>
    <t xml:space="preserve">Soybeans</t>
  </si>
  <si>
    <t xml:space="preserve">Fertilizer product prices</t>
  </si>
  <si>
    <t xml:space="preserve">Product</t>
  </si>
  <si>
    <t xml:space="preserve">$/ton</t>
  </si>
  <si>
    <t xml:space="preserve">nutrient fraction</t>
  </si>
  <si>
    <t xml:space="preserve">Urea (46-0-0)</t>
  </si>
  <si>
    <t xml:space="preserve">Source: DTN Retail Fertilizer Trends, week of May 26, 2026</t>
  </si>
  <si>
    <t xml:space="preserve">DAP (18-46-0)</t>
  </si>
  <si>
    <t xml:space="preserve">Potash (0-0-60)</t>
  </si>
  <si>
    <t xml:space="preserve">Nutrient unit cost ($/lb)</t>
  </si>
  <si>
    <t xml:space="preserve">P2O5 cost = DAP price net of its N value (credited at urea N price)</t>
  </si>
  <si>
    <t xml:space="preserve">Estimated Fertilizer Need &amp; Cost by Field — 2027 (Corn / Wheat-Beans rotation)</t>
  </si>
  <si>
    <t xml:space="preserve">Field</t>
  </si>
  <si>
    <t xml:space="preserve">Acres</t>
  </si>
  <si>
    <t xml:space="preserve">2026 Crop</t>
  </si>
  <si>
    <t xml:space="preserve">2027 Crop</t>
  </si>
  <si>
    <t xml:space="preserve">Corn yld
(bu/ac)</t>
  </si>
  <si>
    <t xml:space="preserve">Wheat yld
(bu/ac)</t>
  </si>
  <si>
    <t xml:space="preserve">Soy yld
(bu/ac)</t>
  </si>
  <si>
    <t xml:space="preserve">N
(lb/ac)</t>
  </si>
  <si>
    <t xml:space="preserve">P2O5
(lb/ac)</t>
  </si>
  <si>
    <t xml:space="preserve">K2O
(lb/ac)</t>
  </si>
  <si>
    <t xml:space="preserve">N
($/ac)</t>
  </si>
  <si>
    <t xml:space="preserve">P2O5
($/ac)</t>
  </si>
  <si>
    <t xml:space="preserve">K2O
($/ac)</t>
  </si>
  <si>
    <t xml:space="preserve">Total
($/ac)</t>
  </si>
  <si>
    <t xml:space="preserve">Field total
($)</t>
  </si>
  <si>
    <t xml:space="preserve">Ackley</t>
  </si>
  <si>
    <t xml:space="preserve">Wheat→Beans</t>
  </si>
  <si>
    <t xml:space="preserve">Ashby</t>
  </si>
  <si>
    <t xml:space="preserve">Ashford</t>
  </si>
  <si>
    <t xml:space="preserve">Wheat+Beans</t>
  </si>
  <si>
    <t xml:space="preserve">Barnett</t>
  </si>
  <si>
    <t xml:space="preserve">Beckham</t>
  </si>
  <si>
    <t xml:space="preserve">Braddock</t>
  </si>
  <si>
    <t xml:space="preserve">Calloway</t>
  </si>
  <si>
    <t xml:space="preserve">Carrick</t>
  </si>
  <si>
    <t xml:space="preserve">Cordell</t>
  </si>
  <si>
    <t xml:space="preserve">Dabney</t>
  </si>
  <si>
    <t xml:space="preserve">Denton</t>
  </si>
  <si>
    <t xml:space="preserve">Eldridge</t>
  </si>
  <si>
    <t xml:space="preserve">Ellsworth</t>
  </si>
  <si>
    <t xml:space="preserve">Fairbanks</t>
  </si>
  <si>
    <t xml:space="preserve">Fenwick</t>
  </si>
  <si>
    <t xml:space="preserve">Gaines</t>
  </si>
  <si>
    <t xml:space="preserve">Garrison</t>
  </si>
  <si>
    <t xml:space="preserve">Halloran</t>
  </si>
  <si>
    <t xml:space="preserve">Hollis</t>
  </si>
  <si>
    <t xml:space="preserve">Ingalls</t>
  </si>
  <si>
    <t xml:space="preserve">Ivey</t>
  </si>
  <si>
    <t xml:space="preserve">Jarrell</t>
  </si>
  <si>
    <t xml:space="preserve">Jessup</t>
  </si>
  <si>
    <t xml:space="preserve">Kettering</t>
  </si>
  <si>
    <t xml:space="preserve">Kingsley</t>
  </si>
  <si>
    <t xml:space="preserve">Larkin</t>
  </si>
  <si>
    <t xml:space="preserve">Lofton</t>
  </si>
  <si>
    <t xml:space="preserve">Marsh</t>
  </si>
  <si>
    <t xml:space="preserve">Mercer</t>
  </si>
  <si>
    <t xml:space="preserve">Nash</t>
  </si>
  <si>
    <t xml:space="preserve">Norwood</t>
  </si>
  <si>
    <t xml:space="preserve">Oakley</t>
  </si>
  <si>
    <t xml:space="preserve">Osborne</t>
  </si>
  <si>
    <t xml:space="preserve">Pettit</t>
  </si>
  <si>
    <t xml:space="preserve">Prewitt</t>
  </si>
  <si>
    <t xml:space="preserve">Quimby</t>
  </si>
  <si>
    <t xml:space="preserve">Ransom</t>
  </si>
  <si>
    <t xml:space="preserve">Rowe</t>
  </si>
  <si>
    <t xml:space="preserve">Sedgwick</t>
  </si>
  <si>
    <t xml:space="preserve">Stroud</t>
  </si>
  <si>
    <t xml:space="preserve">Thatcher</t>
  </si>
  <si>
    <t xml:space="preserve">Underhill</t>
  </si>
  <si>
    <t xml:space="preserve">Vance</t>
  </si>
  <si>
    <t xml:space="preserve">Vickers</t>
  </si>
  <si>
    <t xml:space="preserve">Whitaker</t>
  </si>
  <si>
    <t xml:space="preserve">Yandell</t>
  </si>
  <si>
    <t xml:space="preserve">Yarbrough</t>
  </si>
  <si>
    <t xml:space="preserve">TOTAL / weighted avg</t>
  </si>
  <si>
    <t xml:space="preserve">Notes:</t>
  </si>
  <si>
    <t xml:space="preserve">• 'Need' = crop removal (maintenance) — replaces what the grain hauls off at your typical (median) yield. It is NOT a soil-test recommendation.</t>
  </si>
  <si>
    <t xml:space="preserve">• If a field already tests high in P or K, UK AGR-1 would cut or skip that nutrient; if low, it would add build-up on top of removal. Pull soil tests to refine.</t>
  </si>
  <si>
    <t xml:space="preserve">• N for corn/wheat is shown as grain removal for consistency; real UK N rates are yield-goal based and typically higher. Soybean applied N = 0.</t>
  </si>
  <si>
    <t xml:space="preserve">• Yields are field median across all harvested seasons; thin-history fields (e.g., Thatcher) are less reliable.</t>
  </si>
  <si>
    <t xml:space="preserve">• Prices are national DTN averages, late May 2026; your local delivered blend price will differ. All prices/coefficients are on the Assumptions tab and can be edited.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</si>
</sst>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\$#,##0"/>
    <numFmt numFmtId="167" formatCode="\$0.000"/>
    <numFmt numFmtId="168" formatCode="#,##0.0"/>
    <numFmt numFmtId="169" formatCode="0.0"/>
    <numFmt numFmtId="170" formatCode="\$#,##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38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2A6099"/>
      <name val="Arial"/>
      <family val="0"/>
      <charset val="1"/>
    </font>
    <font>
      <sz val="10"/>
      <name val="Arial"/>
      <family val="2"/>
    </font>
    <font>
      <b val="true"/>
      <sz val="13"/>
      <color rgb="FF1F4E3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sz val="9"/>
      <color rgb="FF2A609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555555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38"/>
        <bgColor rgb="FF333300"/>
      </patternFill>
    </fill>
    <fill>
      <patternFill patternType="solid">
        <fgColor rgb="FFEAF0EA"/>
        <bgColor rgb="FFD9E2DC"/>
      </patternFill>
    </fill>
    <fill>
      <patternFill patternType="solid">
        <fgColor rgb="FFFFF2CC"/>
        <bgColor rgb="FFEAF0EA"/>
      </patternFill>
    </fill>
    <fill>
      <patternFill patternType="solid">
        <fgColor rgb="FFD9E2DC"/>
        <bgColor rgb="FFEAF0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AF0EA"/>
      <rgbColor rgb="FF660066"/>
      <rgbColor rgb="FFFF8080"/>
      <rgbColor rgb="FF2A6099"/>
      <rgbColor rgb="FFD9E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4E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5" min="4" style="0" width="10"/>
    <col collapsed="false" customWidth="true" hidden="false" outlineLevel="0" max="6" min="6" style="0" width="5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F5" s="2" t="s">
        <v>7</v>
      </c>
    </row>
    <row r="6" customFormat="false" ht="15" hidden="false" customHeight="false" outlineLevel="0" collapsed="false">
      <c r="A6" s="5" t="s">
        <v>8</v>
      </c>
      <c r="B6" s="6" t="n">
        <v>0.9</v>
      </c>
      <c r="C6" s="6" t="n">
        <v>0.37</v>
      </c>
      <c r="D6" s="6" t="n">
        <v>0.27</v>
      </c>
    </row>
    <row r="7" customFormat="false" ht="15" hidden="false" customHeight="false" outlineLevel="0" collapsed="false">
      <c r="A7" s="5" t="s">
        <v>9</v>
      </c>
      <c r="B7" s="6" t="n">
        <v>1.2</v>
      </c>
      <c r="C7" s="6" t="n">
        <v>0.6</v>
      </c>
      <c r="D7" s="6" t="n">
        <v>0.35</v>
      </c>
    </row>
    <row r="8" customFormat="false" ht="15" hidden="false" customHeight="false" outlineLevel="0" collapsed="false">
      <c r="A8" s="5" t="s">
        <v>10</v>
      </c>
      <c r="B8" s="6" t="n">
        <v>0</v>
      </c>
      <c r="C8" s="6" t="n">
        <v>0.8</v>
      </c>
      <c r="D8" s="6" t="n">
        <v>1.4</v>
      </c>
    </row>
    <row r="11" customFormat="false" ht="15" hidden="false" customHeight="false" outlineLevel="0" collapsed="false">
      <c r="A11" s="3" t="s">
        <v>11</v>
      </c>
    </row>
    <row r="12" customFormat="false" ht="15" hidden="false" customHeight="false" outlineLevel="0" collapsed="false">
      <c r="A12" s="4" t="s">
        <v>12</v>
      </c>
      <c r="B12" s="4" t="s">
        <v>13</v>
      </c>
      <c r="C12" s="4" t="s">
        <v>14</v>
      </c>
    </row>
    <row r="13" customFormat="false" ht="15" hidden="false" customHeight="false" outlineLevel="0" collapsed="false">
      <c r="A13" s="5" t="s">
        <v>15</v>
      </c>
      <c r="B13" s="7" t="n">
        <v>823</v>
      </c>
      <c r="C13" s="6" t="n">
        <v>0.46</v>
      </c>
      <c r="F13" s="2" t="s">
        <v>16</v>
      </c>
    </row>
    <row r="14" customFormat="false" ht="15" hidden="false" customHeight="false" outlineLevel="0" collapsed="false">
      <c r="A14" s="5" t="s">
        <v>17</v>
      </c>
      <c r="B14" s="7" t="n">
        <v>914</v>
      </c>
      <c r="C14" s="6" t="n">
        <v>0.46</v>
      </c>
    </row>
    <row r="15" customFormat="false" ht="15" hidden="false" customHeight="false" outlineLevel="0" collapsed="false">
      <c r="A15" s="5" t="s">
        <v>18</v>
      </c>
      <c r="B15" s="7" t="n">
        <v>494</v>
      </c>
      <c r="C15" s="6" t="n">
        <v>0.6</v>
      </c>
    </row>
    <row r="18" customFormat="false" ht="15" hidden="false" customHeight="false" outlineLevel="0" collapsed="false">
      <c r="A18" s="3" t="s">
        <v>19</v>
      </c>
    </row>
    <row r="19" customFormat="false" ht="15" hidden="false" customHeight="false" outlineLevel="0" collapsed="false">
      <c r="A19" s="8" t="s">
        <v>4</v>
      </c>
      <c r="B19" s="9" t="n">
        <f aca="false">B13/(2000*C13)</f>
        <v>0.894565217391304</v>
      </c>
    </row>
    <row r="20" customFormat="false" ht="15" hidden="false" customHeight="false" outlineLevel="0" collapsed="false">
      <c r="A20" s="8" t="s">
        <v>5</v>
      </c>
      <c r="B20" s="9" t="n">
        <f aca="false">(B14-(0.18*2000)*B19)/(2000*C14)</f>
        <v>0.643431001890359</v>
      </c>
      <c r="C20" s="2" t="s">
        <v>20</v>
      </c>
    </row>
    <row r="21" customFormat="false" ht="15" hidden="false" customHeight="false" outlineLevel="0" collapsed="false">
      <c r="A21" s="8" t="s">
        <v>6</v>
      </c>
      <c r="B21" s="9" t="n">
        <f aca="false">B15/(2000*C15)</f>
        <v>0.411666666666667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8"/>
    <col collapsed="false" customWidth="true" hidden="false" outlineLevel="0" max="3" min="3" style="0" width="11"/>
    <col collapsed="false" customWidth="true" hidden="false" outlineLevel="0" max="4" min="4" style="0" width="12"/>
    <col collapsed="false" customWidth="true" hidden="false" outlineLevel="0" max="7" min="5" style="0" width="9"/>
    <col collapsed="false" customWidth="true" hidden="false" outlineLevel="0" max="10" min="8" style="0" width="8"/>
    <col collapsed="false" customWidth="true" hidden="false" outlineLevel="0" max="14" min="11" style="0" width="9"/>
    <col collapsed="false" customWidth="true" hidden="false" outlineLevel="0" max="15" min="15" style="0" width="12"/>
  </cols>
  <sheetData>
    <row r="1" customFormat="false" ht="16.15" hidden="false" customHeight="false" outlineLevel="0" collapsed="false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customFormat="false" ht="30" hidden="false" customHeight="true" outlineLevel="0" collapsed="false">
      <c r="A3" s="11" t="s">
        <v>22</v>
      </c>
      <c r="B3" s="11" t="s">
        <v>23</v>
      </c>
      <c r="C3" s="11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1" t="s">
        <v>29</v>
      </c>
      <c r="I3" s="11" t="s">
        <v>30</v>
      </c>
      <c r="J3" s="11" t="s">
        <v>31</v>
      </c>
      <c r="K3" s="11" t="s">
        <v>32</v>
      </c>
      <c r="L3" s="11" t="s">
        <v>33</v>
      </c>
      <c r="M3" s="11" t="s">
        <v>34</v>
      </c>
      <c r="N3" s="11" t="s">
        <v>35</v>
      </c>
      <c r="O3" s="11" t="s">
        <v>36</v>
      </c>
    </row>
    <row r="4" customFormat="false" ht="15" hidden="false" customHeight="false" outlineLevel="0" collapsed="false">
      <c r="A4" s="12" t="s">
        <v>37</v>
      </c>
      <c r="B4" s="13" t="n">
        <v>52.8</v>
      </c>
      <c r="C4" s="14" t="s">
        <v>38</v>
      </c>
      <c r="D4" s="14" t="s">
        <v>8</v>
      </c>
      <c r="E4" s="15" t="n">
        <v>211</v>
      </c>
      <c r="F4" s="15" t="n">
        <v>101.9</v>
      </c>
      <c r="G4" s="15" t="n">
        <v>38.1</v>
      </c>
      <c r="H4" s="16" t="n">
        <f aca="false">IF($D4="Corn",$E4*Assumptions!$B$6,$F4*Assumptions!$B$7)</f>
        <v>189.9</v>
      </c>
      <c r="I4" s="16" t="n">
        <f aca="false">IF($D4="Corn",$E4*Assumptions!$C$6,$F4*Assumptions!$C$7+$G4*Assumptions!$C$8)</f>
        <v>78.07</v>
      </c>
      <c r="J4" s="16" t="n">
        <f aca="false">IF($D4="Corn",$E4*Assumptions!$D$6,$F4*Assumptions!$D$7+$G4*Assumptions!$D$8)</f>
        <v>56.97</v>
      </c>
      <c r="K4" s="17" t="n">
        <f aca="false">$H4*Assumptions!$B$19</f>
        <v>169.877934782609</v>
      </c>
      <c r="L4" s="17" t="n">
        <f aca="false">$I4*Assumptions!$B$20</f>
        <v>50.2326583175803</v>
      </c>
      <c r="M4" s="17" t="n">
        <f aca="false">$J4*Assumptions!$B$21</f>
        <v>23.45265</v>
      </c>
      <c r="N4" s="17" t="n">
        <f aca="false">SUM($K4:$M4)</f>
        <v>243.563243100189</v>
      </c>
      <c r="O4" s="18" t="n">
        <f aca="false">$N4*$B4</f>
        <v>12860.13923569</v>
      </c>
    </row>
    <row r="5" customFormat="false" ht="15" hidden="false" customHeight="false" outlineLevel="0" collapsed="false">
      <c r="A5" s="19" t="s">
        <v>39</v>
      </c>
      <c r="B5" s="20" t="n">
        <v>7.2</v>
      </c>
      <c r="C5" s="21" t="s">
        <v>38</v>
      </c>
      <c r="D5" s="21" t="s">
        <v>8</v>
      </c>
      <c r="E5" s="22" t="n">
        <v>185</v>
      </c>
      <c r="F5" s="22" t="n">
        <v>91.3</v>
      </c>
      <c r="G5" s="22" t="n">
        <v>34.6</v>
      </c>
      <c r="H5" s="23" t="n">
        <f aca="false">IF($D5="Corn",$E5*Assumptions!$B$6,$F5*Assumptions!$B$7)</f>
        <v>166.5</v>
      </c>
      <c r="I5" s="23" t="n">
        <f aca="false">IF($D5="Corn",$E5*Assumptions!$C$6,$F5*Assumptions!$C$7+$G5*Assumptions!$C$8)</f>
        <v>68.45</v>
      </c>
      <c r="J5" s="23" t="n">
        <f aca="false">IF($D5="Corn",$E5*Assumptions!$D$6,$F5*Assumptions!$D$7+$G5*Assumptions!$D$8)</f>
        <v>49.95</v>
      </c>
      <c r="K5" s="24" t="n">
        <f aca="false">$H5*Assumptions!$B$19</f>
        <v>148.945108695652</v>
      </c>
      <c r="L5" s="24" t="n">
        <f aca="false">$I5*Assumptions!$B$20</f>
        <v>44.0428520793951</v>
      </c>
      <c r="M5" s="24" t="n">
        <f aca="false">$J5*Assumptions!$B$21</f>
        <v>20.56275</v>
      </c>
      <c r="N5" s="24" t="n">
        <f aca="false">SUM($K5:$M5)</f>
        <v>213.550710775047</v>
      </c>
      <c r="O5" s="25" t="n">
        <f aca="false">$N5*$B5</f>
        <v>1537.56511758034</v>
      </c>
    </row>
    <row r="6" customFormat="false" ht="15" hidden="false" customHeight="false" outlineLevel="0" collapsed="false">
      <c r="A6" s="12" t="s">
        <v>40</v>
      </c>
      <c r="B6" s="13" t="n">
        <v>263.6</v>
      </c>
      <c r="C6" s="14" t="s">
        <v>8</v>
      </c>
      <c r="D6" s="14" t="s">
        <v>41</v>
      </c>
      <c r="E6" s="15" t="n">
        <v>174.9</v>
      </c>
      <c r="F6" s="15" t="n">
        <v>89.8</v>
      </c>
      <c r="G6" s="15" t="n">
        <v>39.9</v>
      </c>
      <c r="H6" s="16" t="n">
        <f aca="false">IF($D6="Corn",$E6*Assumptions!$B$6,$F6*Assumptions!$B$7)</f>
        <v>107.76</v>
      </c>
      <c r="I6" s="16" t="n">
        <f aca="false">IF($D6="Corn",$E6*Assumptions!$C$6,$F6*Assumptions!$C$7+$G6*Assumptions!$C$8)</f>
        <v>85.8</v>
      </c>
      <c r="J6" s="16" t="n">
        <f aca="false">IF($D6="Corn",$E6*Assumptions!$D$6,$F6*Assumptions!$D$7+$G6*Assumptions!$D$8)</f>
        <v>87.29</v>
      </c>
      <c r="K6" s="17" t="n">
        <f aca="false">$H6*Assumptions!$B$19</f>
        <v>96.398347826087</v>
      </c>
      <c r="L6" s="17" t="n">
        <f aca="false">$I6*Assumptions!$B$20</f>
        <v>55.2063799621928</v>
      </c>
      <c r="M6" s="17" t="n">
        <f aca="false">$J6*Assumptions!$B$21</f>
        <v>35.9343833333333</v>
      </c>
      <c r="N6" s="17" t="n">
        <f aca="false">SUM($K6:$M6)</f>
        <v>187.539111121613</v>
      </c>
      <c r="O6" s="18" t="n">
        <f aca="false">$N6*$B6</f>
        <v>49435.3096916572</v>
      </c>
    </row>
    <row r="7" customFormat="false" ht="15" hidden="false" customHeight="false" outlineLevel="0" collapsed="false">
      <c r="A7" s="19" t="s">
        <v>42</v>
      </c>
      <c r="B7" s="20" t="n">
        <v>47.8</v>
      </c>
      <c r="C7" s="21" t="s">
        <v>8</v>
      </c>
      <c r="D7" s="21" t="s">
        <v>41</v>
      </c>
      <c r="E7" s="22" t="n">
        <v>208.8</v>
      </c>
      <c r="F7" s="22" t="n">
        <v>103</v>
      </c>
      <c r="G7" s="22" t="n">
        <v>52.1</v>
      </c>
      <c r="H7" s="23" t="n">
        <f aca="false">IF($D7="Corn",$E7*Assumptions!$B$6,$F7*Assumptions!$B$7)</f>
        <v>123.6</v>
      </c>
      <c r="I7" s="23" t="n">
        <f aca="false">IF($D7="Corn",$E7*Assumptions!$C$6,$F7*Assumptions!$C$7+$G7*Assumptions!$C$8)</f>
        <v>103.48</v>
      </c>
      <c r="J7" s="23" t="n">
        <f aca="false">IF($D7="Corn",$E7*Assumptions!$D$6,$F7*Assumptions!$D$7+$G7*Assumptions!$D$8)</f>
        <v>108.99</v>
      </c>
      <c r="K7" s="24" t="n">
        <f aca="false">$H7*Assumptions!$B$19</f>
        <v>110.568260869565</v>
      </c>
      <c r="L7" s="24" t="n">
        <f aca="false">$I7*Assumptions!$B$20</f>
        <v>66.5822400756144</v>
      </c>
      <c r="M7" s="24" t="n">
        <f aca="false">$J7*Assumptions!$B$21</f>
        <v>44.86755</v>
      </c>
      <c r="N7" s="24" t="n">
        <f aca="false">SUM($K7:$M7)</f>
        <v>222.01805094518</v>
      </c>
      <c r="O7" s="25" t="n">
        <f aca="false">$N7*$B7</f>
        <v>10612.4628351796</v>
      </c>
    </row>
    <row r="8" customFormat="false" ht="15" hidden="false" customHeight="false" outlineLevel="0" collapsed="false">
      <c r="A8" s="12" t="s">
        <v>43</v>
      </c>
      <c r="B8" s="13" t="n">
        <v>220.5</v>
      </c>
      <c r="C8" s="14" t="s">
        <v>38</v>
      </c>
      <c r="D8" s="14" t="s">
        <v>8</v>
      </c>
      <c r="E8" s="15" t="n">
        <v>218.7</v>
      </c>
      <c r="F8" s="15" t="n">
        <v>90.2</v>
      </c>
      <c r="G8" s="15" t="n">
        <v>44.8</v>
      </c>
      <c r="H8" s="16" t="n">
        <f aca="false">IF($D8="Corn",$E8*Assumptions!$B$6,$F8*Assumptions!$B$7)</f>
        <v>196.83</v>
      </c>
      <c r="I8" s="16" t="n">
        <f aca="false">IF($D8="Corn",$E8*Assumptions!$C$6,$F8*Assumptions!$C$7+$G8*Assumptions!$C$8)</f>
        <v>80.919</v>
      </c>
      <c r="J8" s="16" t="n">
        <f aca="false">IF($D8="Corn",$E8*Assumptions!$D$6,$F8*Assumptions!$D$7+$G8*Assumptions!$D$8)</f>
        <v>59.049</v>
      </c>
      <c r="K8" s="17" t="n">
        <f aca="false">$H8*Assumptions!$B$19</f>
        <v>176.07727173913</v>
      </c>
      <c r="L8" s="17" t="n">
        <f aca="false">$I8*Assumptions!$B$20</f>
        <v>52.065793241966</v>
      </c>
      <c r="M8" s="17" t="n">
        <f aca="false">$J8*Assumptions!$B$21</f>
        <v>24.308505</v>
      </c>
      <c r="N8" s="17" t="n">
        <f aca="false">SUM($K8:$M8)</f>
        <v>252.451569981096</v>
      </c>
      <c r="O8" s="18" t="n">
        <f aca="false">$N8*$B8</f>
        <v>55665.5711808318</v>
      </c>
    </row>
    <row r="9" customFormat="false" ht="15" hidden="false" customHeight="false" outlineLevel="0" collapsed="false">
      <c r="A9" s="19" t="s">
        <v>44</v>
      </c>
      <c r="B9" s="20" t="n">
        <v>155.1</v>
      </c>
      <c r="C9" s="21" t="s">
        <v>8</v>
      </c>
      <c r="D9" s="21" t="s">
        <v>41</v>
      </c>
      <c r="E9" s="22" t="n">
        <v>175.8</v>
      </c>
      <c r="F9" s="22" t="n">
        <v>90.2</v>
      </c>
      <c r="G9" s="22" t="n">
        <v>43.6</v>
      </c>
      <c r="H9" s="23" t="n">
        <f aca="false">IF($D9="Corn",$E9*Assumptions!$B$6,$F9*Assumptions!$B$7)</f>
        <v>108.24</v>
      </c>
      <c r="I9" s="23" t="n">
        <f aca="false">IF($D9="Corn",$E9*Assumptions!$C$6,$F9*Assumptions!$C$7+$G9*Assumptions!$C$8)</f>
        <v>89</v>
      </c>
      <c r="J9" s="23" t="n">
        <f aca="false">IF($D9="Corn",$E9*Assumptions!$D$6,$F9*Assumptions!$D$7+$G9*Assumptions!$D$8)</f>
        <v>92.61</v>
      </c>
      <c r="K9" s="24" t="n">
        <f aca="false">$H9*Assumptions!$B$19</f>
        <v>96.8277391304348</v>
      </c>
      <c r="L9" s="24" t="n">
        <f aca="false">$I9*Assumptions!$B$20</f>
        <v>57.265359168242</v>
      </c>
      <c r="M9" s="24" t="n">
        <f aca="false">$J9*Assumptions!$B$21</f>
        <v>38.12445</v>
      </c>
      <c r="N9" s="24" t="n">
        <f aca="false">SUM($K9:$M9)</f>
        <v>192.217548298677</v>
      </c>
      <c r="O9" s="25" t="n">
        <f aca="false">$N9*$B9</f>
        <v>29812.9417411248</v>
      </c>
    </row>
    <row r="10" customFormat="false" ht="15" hidden="false" customHeight="false" outlineLevel="0" collapsed="false">
      <c r="A10" s="12" t="s">
        <v>45</v>
      </c>
      <c r="B10" s="13" t="n">
        <v>170.5</v>
      </c>
      <c r="C10" s="14" t="s">
        <v>8</v>
      </c>
      <c r="D10" s="14" t="s">
        <v>41</v>
      </c>
      <c r="E10" s="15" t="n">
        <v>194.1</v>
      </c>
      <c r="F10" s="15" t="n">
        <v>86.1</v>
      </c>
      <c r="G10" s="15" t="n">
        <v>51.7</v>
      </c>
      <c r="H10" s="16" t="n">
        <f aca="false">IF($D10="Corn",$E10*Assumptions!$B$6,$F10*Assumptions!$B$7)</f>
        <v>103.32</v>
      </c>
      <c r="I10" s="16" t="n">
        <f aca="false">IF($D10="Corn",$E10*Assumptions!$C$6,$F10*Assumptions!$C$7+$G10*Assumptions!$C$8)</f>
        <v>93.02</v>
      </c>
      <c r="J10" s="16" t="n">
        <f aca="false">IF($D10="Corn",$E10*Assumptions!$D$6,$F10*Assumptions!$D$7+$G10*Assumptions!$D$8)</f>
        <v>102.515</v>
      </c>
      <c r="K10" s="17" t="n">
        <f aca="false">$H10*Assumptions!$B$19</f>
        <v>92.4264782608696</v>
      </c>
      <c r="L10" s="17" t="n">
        <f aca="false">$I10*Assumptions!$B$20</f>
        <v>59.8519517958412</v>
      </c>
      <c r="M10" s="17" t="n">
        <f aca="false">$J10*Assumptions!$B$21</f>
        <v>42.2020083333333</v>
      </c>
      <c r="N10" s="17" t="n">
        <f aca="false">SUM($K10:$M10)</f>
        <v>194.480438390044</v>
      </c>
      <c r="O10" s="18" t="n">
        <f aca="false">$N10*$B10</f>
        <v>33158.9147455025</v>
      </c>
    </row>
    <row r="11" customFormat="false" ht="15" hidden="false" customHeight="false" outlineLevel="0" collapsed="false">
      <c r="A11" s="19" t="s">
        <v>46</v>
      </c>
      <c r="B11" s="20" t="n">
        <v>393.5</v>
      </c>
      <c r="C11" s="21" t="s">
        <v>8</v>
      </c>
      <c r="D11" s="21" t="s">
        <v>41</v>
      </c>
      <c r="E11" s="22" t="n">
        <v>208.1</v>
      </c>
      <c r="F11" s="22" t="n">
        <v>90.2</v>
      </c>
      <c r="G11" s="22" t="n">
        <v>56</v>
      </c>
      <c r="H11" s="23" t="n">
        <f aca="false">IF($D11="Corn",$E11*Assumptions!$B$6,$F11*Assumptions!$B$7)</f>
        <v>108.24</v>
      </c>
      <c r="I11" s="23" t="n">
        <f aca="false">IF($D11="Corn",$E11*Assumptions!$C$6,$F11*Assumptions!$C$7+$G11*Assumptions!$C$8)</f>
        <v>98.92</v>
      </c>
      <c r="J11" s="23" t="n">
        <f aca="false">IF($D11="Corn",$E11*Assumptions!$D$6,$F11*Assumptions!$D$7+$G11*Assumptions!$D$8)</f>
        <v>109.97</v>
      </c>
      <c r="K11" s="24" t="n">
        <f aca="false">$H11*Assumptions!$B$19</f>
        <v>96.8277391304348</v>
      </c>
      <c r="L11" s="24" t="n">
        <f aca="false">$I11*Assumptions!$B$20</f>
        <v>63.6481947069943</v>
      </c>
      <c r="M11" s="24" t="n">
        <f aca="false">$J11*Assumptions!$B$21</f>
        <v>45.2709833333333</v>
      </c>
      <c r="N11" s="24" t="n">
        <f aca="false">SUM($K11:$M11)</f>
        <v>205.746917170762</v>
      </c>
      <c r="O11" s="25" t="n">
        <f aca="false">$N11*$B11</f>
        <v>80961.411906695</v>
      </c>
    </row>
    <row r="12" customFormat="false" ht="15" hidden="false" customHeight="false" outlineLevel="0" collapsed="false">
      <c r="A12" s="12" t="s">
        <v>47</v>
      </c>
      <c r="B12" s="13" t="n">
        <v>132.6</v>
      </c>
      <c r="C12" s="14" t="s">
        <v>8</v>
      </c>
      <c r="D12" s="14" t="s">
        <v>41</v>
      </c>
      <c r="E12" s="15" t="n">
        <v>194.9</v>
      </c>
      <c r="F12" s="15" t="n">
        <v>100.9</v>
      </c>
      <c r="G12" s="15" t="n">
        <v>45.2</v>
      </c>
      <c r="H12" s="16" t="n">
        <f aca="false">IF($D12="Corn",$E12*Assumptions!$B$6,$F12*Assumptions!$B$7)</f>
        <v>121.08</v>
      </c>
      <c r="I12" s="16" t="n">
        <f aca="false">IF($D12="Corn",$E12*Assumptions!$C$6,$F12*Assumptions!$C$7+$G12*Assumptions!$C$8)</f>
        <v>96.7</v>
      </c>
      <c r="J12" s="16" t="n">
        <f aca="false">IF($D12="Corn",$E12*Assumptions!$D$6,$F12*Assumptions!$D$7+$G12*Assumptions!$D$8)</f>
        <v>98.595</v>
      </c>
      <c r="K12" s="17" t="n">
        <f aca="false">$H12*Assumptions!$B$19</f>
        <v>108.313956521739</v>
      </c>
      <c r="L12" s="17" t="n">
        <f aca="false">$I12*Assumptions!$B$20</f>
        <v>62.2197778827977</v>
      </c>
      <c r="M12" s="17" t="n">
        <f aca="false">$J12*Assumptions!$B$21</f>
        <v>40.588275</v>
      </c>
      <c r="N12" s="17" t="n">
        <f aca="false">SUM($K12:$M12)</f>
        <v>211.122009404537</v>
      </c>
      <c r="O12" s="18" t="n">
        <f aca="false">$N12*$B12</f>
        <v>27994.7784470416</v>
      </c>
    </row>
    <row r="13" customFormat="false" ht="15" hidden="false" customHeight="false" outlineLevel="0" collapsed="false">
      <c r="A13" s="19" t="s">
        <v>48</v>
      </c>
      <c r="B13" s="20" t="n">
        <v>120.7</v>
      </c>
      <c r="C13" s="21" t="s">
        <v>38</v>
      </c>
      <c r="D13" s="21" t="s">
        <v>8</v>
      </c>
      <c r="E13" s="22" t="n">
        <v>185.5</v>
      </c>
      <c r="F13" s="22" t="n">
        <v>79.9</v>
      </c>
      <c r="G13" s="22" t="n">
        <v>42.4</v>
      </c>
      <c r="H13" s="23" t="n">
        <f aca="false">IF($D13="Corn",$E13*Assumptions!$B$6,$F13*Assumptions!$B$7)</f>
        <v>166.95</v>
      </c>
      <c r="I13" s="23" t="n">
        <f aca="false">IF($D13="Corn",$E13*Assumptions!$C$6,$F13*Assumptions!$C$7+$G13*Assumptions!$C$8)</f>
        <v>68.635</v>
      </c>
      <c r="J13" s="23" t="n">
        <f aca="false">IF($D13="Corn",$E13*Assumptions!$D$6,$F13*Assumptions!$D$7+$G13*Assumptions!$D$8)</f>
        <v>50.085</v>
      </c>
      <c r="K13" s="24" t="n">
        <f aca="false">$H13*Assumptions!$B$19</f>
        <v>149.347663043478</v>
      </c>
      <c r="L13" s="24" t="n">
        <f aca="false">$I13*Assumptions!$B$20</f>
        <v>44.1618868147448</v>
      </c>
      <c r="M13" s="24" t="n">
        <f aca="false">$J13*Assumptions!$B$21</f>
        <v>20.618325</v>
      </c>
      <c r="N13" s="24" t="n">
        <f aca="false">SUM($K13:$M13)</f>
        <v>214.127874858223</v>
      </c>
      <c r="O13" s="25" t="n">
        <f aca="false">$N13*$B13</f>
        <v>25845.2344953875</v>
      </c>
    </row>
    <row r="14" customFormat="false" ht="15" hidden="false" customHeight="false" outlineLevel="0" collapsed="false">
      <c r="A14" s="12" t="s">
        <v>49</v>
      </c>
      <c r="B14" s="13" t="n">
        <v>130</v>
      </c>
      <c r="C14" s="14" t="s">
        <v>38</v>
      </c>
      <c r="D14" s="14" t="s">
        <v>8</v>
      </c>
      <c r="E14" s="15" t="n">
        <v>228.9</v>
      </c>
      <c r="F14" s="15" t="n">
        <v>85.7</v>
      </c>
      <c r="G14" s="15" t="n">
        <v>33</v>
      </c>
      <c r="H14" s="16" t="n">
        <f aca="false">IF($D14="Corn",$E14*Assumptions!$B$6,$F14*Assumptions!$B$7)</f>
        <v>206.01</v>
      </c>
      <c r="I14" s="16" t="n">
        <f aca="false">IF($D14="Corn",$E14*Assumptions!$C$6,$F14*Assumptions!$C$7+$G14*Assumptions!$C$8)</f>
        <v>84.693</v>
      </c>
      <c r="J14" s="16" t="n">
        <f aca="false">IF($D14="Corn",$E14*Assumptions!$D$6,$F14*Assumptions!$D$7+$G14*Assumptions!$D$8)</f>
        <v>61.803</v>
      </c>
      <c r="K14" s="17" t="n">
        <f aca="false">$H14*Assumptions!$B$19</f>
        <v>184.289380434783</v>
      </c>
      <c r="L14" s="17" t="n">
        <f aca="false">$I14*Assumptions!$B$20</f>
        <v>54.4941018431002</v>
      </c>
      <c r="M14" s="17" t="n">
        <f aca="false">$J14*Assumptions!$B$21</f>
        <v>25.442235</v>
      </c>
      <c r="N14" s="17" t="n">
        <f aca="false">SUM($K14:$M14)</f>
        <v>264.225717277883</v>
      </c>
      <c r="O14" s="18" t="n">
        <f aca="false">$N14*$B14</f>
        <v>34349.3432461248</v>
      </c>
    </row>
    <row r="15" customFormat="false" ht="15" hidden="false" customHeight="false" outlineLevel="0" collapsed="false">
      <c r="A15" s="19" t="s">
        <v>50</v>
      </c>
      <c r="B15" s="20" t="n">
        <v>100.7</v>
      </c>
      <c r="C15" s="21" t="s">
        <v>8</v>
      </c>
      <c r="D15" s="21" t="s">
        <v>41</v>
      </c>
      <c r="E15" s="22" t="n">
        <v>184.6</v>
      </c>
      <c r="F15" s="22" t="n">
        <v>91.1</v>
      </c>
      <c r="G15" s="22" t="n">
        <v>45.9</v>
      </c>
      <c r="H15" s="23" t="n">
        <f aca="false">IF($D15="Corn",$E15*Assumptions!$B$6,$F15*Assumptions!$B$7)</f>
        <v>109.32</v>
      </c>
      <c r="I15" s="23" t="n">
        <f aca="false">IF($D15="Corn",$E15*Assumptions!$C$6,$F15*Assumptions!$C$7+$G15*Assumptions!$C$8)</f>
        <v>91.38</v>
      </c>
      <c r="J15" s="23" t="n">
        <f aca="false">IF($D15="Corn",$E15*Assumptions!$D$6,$F15*Assumptions!$D$7+$G15*Assumptions!$D$8)</f>
        <v>96.145</v>
      </c>
      <c r="K15" s="24" t="n">
        <f aca="false">$H15*Assumptions!$B$19</f>
        <v>97.7938695652174</v>
      </c>
      <c r="L15" s="24" t="n">
        <f aca="false">$I15*Assumptions!$B$20</f>
        <v>58.796724952741</v>
      </c>
      <c r="M15" s="24" t="n">
        <f aca="false">$J15*Assumptions!$B$21</f>
        <v>39.5796916666667</v>
      </c>
      <c r="N15" s="24" t="n">
        <f aca="false">SUM($K15:$M15)</f>
        <v>196.170286184625</v>
      </c>
      <c r="O15" s="25" t="n">
        <f aca="false">$N15*$B15</f>
        <v>19754.3478187917</v>
      </c>
    </row>
    <row r="16" customFormat="false" ht="15" hidden="false" customHeight="false" outlineLevel="0" collapsed="false">
      <c r="A16" s="12" t="s">
        <v>51</v>
      </c>
      <c r="B16" s="13" t="n">
        <v>176.5</v>
      </c>
      <c r="C16" s="14" t="s">
        <v>8</v>
      </c>
      <c r="D16" s="14" t="s">
        <v>41</v>
      </c>
      <c r="E16" s="15" t="n">
        <v>179.7</v>
      </c>
      <c r="F16" s="15" t="n">
        <v>88.5</v>
      </c>
      <c r="G16" s="15" t="n">
        <v>44.3</v>
      </c>
      <c r="H16" s="16" t="n">
        <f aca="false">IF($D16="Corn",$E16*Assumptions!$B$6,$F16*Assumptions!$B$7)</f>
        <v>106.2</v>
      </c>
      <c r="I16" s="16" t="n">
        <f aca="false">IF($D16="Corn",$E16*Assumptions!$C$6,$F16*Assumptions!$C$7+$G16*Assumptions!$C$8)</f>
        <v>88.54</v>
      </c>
      <c r="J16" s="16" t="n">
        <f aca="false">IF($D16="Corn",$E16*Assumptions!$D$6,$F16*Assumptions!$D$7+$G16*Assumptions!$D$8)</f>
        <v>92.995</v>
      </c>
      <c r="K16" s="17" t="n">
        <f aca="false">$H16*Assumptions!$B$19</f>
        <v>95.0028260869565</v>
      </c>
      <c r="L16" s="17" t="n">
        <f aca="false">$I16*Assumptions!$B$20</f>
        <v>56.9693809073724</v>
      </c>
      <c r="M16" s="17" t="n">
        <f aca="false">$J16*Assumptions!$B$21</f>
        <v>38.2829416666667</v>
      </c>
      <c r="N16" s="17" t="n">
        <f aca="false">SUM($K16:$M16)</f>
        <v>190.255148660996</v>
      </c>
      <c r="O16" s="18" t="n">
        <f aca="false">$N16*$B16</f>
        <v>33580.0337386657</v>
      </c>
    </row>
    <row r="17" customFormat="false" ht="15" hidden="false" customHeight="false" outlineLevel="0" collapsed="false">
      <c r="A17" s="19" t="s">
        <v>52</v>
      </c>
      <c r="B17" s="20" t="n">
        <v>215.1</v>
      </c>
      <c r="C17" s="21" t="s">
        <v>8</v>
      </c>
      <c r="D17" s="21" t="s">
        <v>41</v>
      </c>
      <c r="E17" s="22" t="n">
        <v>195.5</v>
      </c>
      <c r="F17" s="22" t="n">
        <v>94.2</v>
      </c>
      <c r="G17" s="22" t="n">
        <v>44.2</v>
      </c>
      <c r="H17" s="23" t="n">
        <f aca="false">IF($D17="Corn",$E17*Assumptions!$B$6,$F17*Assumptions!$B$7)</f>
        <v>113.04</v>
      </c>
      <c r="I17" s="23" t="n">
        <f aca="false">IF($D17="Corn",$E17*Assumptions!$C$6,$F17*Assumptions!$C$7+$G17*Assumptions!$C$8)</f>
        <v>91.88</v>
      </c>
      <c r="J17" s="23" t="n">
        <f aca="false">IF($D17="Corn",$E17*Assumptions!$D$6,$F17*Assumptions!$D$7+$G17*Assumptions!$D$8)</f>
        <v>94.85</v>
      </c>
      <c r="K17" s="24" t="n">
        <f aca="false">$H17*Assumptions!$B$19</f>
        <v>101.121652173913</v>
      </c>
      <c r="L17" s="24" t="n">
        <f aca="false">$I17*Assumptions!$B$20</f>
        <v>59.1184404536862</v>
      </c>
      <c r="M17" s="24" t="n">
        <f aca="false">$J17*Assumptions!$B$21</f>
        <v>39.0465833333333</v>
      </c>
      <c r="N17" s="24" t="n">
        <f aca="false">SUM($K17:$M17)</f>
        <v>199.286675960933</v>
      </c>
      <c r="O17" s="25" t="n">
        <f aca="false">$N17*$B17</f>
        <v>42866.5639991966</v>
      </c>
    </row>
    <row r="18" customFormat="false" ht="15" hidden="false" customHeight="false" outlineLevel="0" collapsed="false">
      <c r="A18" s="12" t="s">
        <v>53</v>
      </c>
      <c r="B18" s="13" t="n">
        <v>261.7</v>
      </c>
      <c r="C18" s="14" t="s">
        <v>38</v>
      </c>
      <c r="D18" s="14" t="s">
        <v>8</v>
      </c>
      <c r="E18" s="15" t="n">
        <v>239.2</v>
      </c>
      <c r="F18" s="15" t="n">
        <v>85.6</v>
      </c>
      <c r="G18" s="15" t="n">
        <v>40.6</v>
      </c>
      <c r="H18" s="16" t="n">
        <f aca="false">IF($D18="Corn",$E18*Assumptions!$B$6,$F18*Assumptions!$B$7)</f>
        <v>215.28</v>
      </c>
      <c r="I18" s="16" t="n">
        <f aca="false">IF($D18="Corn",$E18*Assumptions!$C$6,$F18*Assumptions!$C$7+$G18*Assumptions!$C$8)</f>
        <v>88.504</v>
      </c>
      <c r="J18" s="16" t="n">
        <f aca="false">IF($D18="Corn",$E18*Assumptions!$D$6,$F18*Assumptions!$D$7+$G18*Assumptions!$D$8)</f>
        <v>64.584</v>
      </c>
      <c r="K18" s="17" t="n">
        <f aca="false">$H18*Assumptions!$B$19</f>
        <v>192.582</v>
      </c>
      <c r="L18" s="17" t="n">
        <f aca="false">$I18*Assumptions!$B$20</f>
        <v>56.9462173913043</v>
      </c>
      <c r="M18" s="17" t="n">
        <f aca="false">$J18*Assumptions!$B$21</f>
        <v>26.58708</v>
      </c>
      <c r="N18" s="17" t="n">
        <f aca="false">SUM($K18:$M18)</f>
        <v>276.115297391304</v>
      </c>
      <c r="O18" s="18" t="n">
        <f aca="false">$N18*$B18</f>
        <v>72259.3733273044</v>
      </c>
    </row>
    <row r="19" customFormat="false" ht="15" hidden="false" customHeight="false" outlineLevel="0" collapsed="false">
      <c r="A19" s="19" t="s">
        <v>54</v>
      </c>
      <c r="B19" s="20" t="n">
        <v>632.3</v>
      </c>
      <c r="C19" s="21" t="s">
        <v>38</v>
      </c>
      <c r="D19" s="21" t="s">
        <v>8</v>
      </c>
      <c r="E19" s="22" t="n">
        <v>232.1</v>
      </c>
      <c r="F19" s="22" t="n">
        <v>103.5</v>
      </c>
      <c r="G19" s="22" t="n">
        <v>38.2</v>
      </c>
      <c r="H19" s="23" t="n">
        <f aca="false">IF($D19="Corn",$E19*Assumptions!$B$6,$F19*Assumptions!$B$7)</f>
        <v>208.89</v>
      </c>
      <c r="I19" s="23" t="n">
        <f aca="false">IF($D19="Corn",$E19*Assumptions!$C$6,$F19*Assumptions!$C$7+$G19*Assumptions!$C$8)</f>
        <v>85.877</v>
      </c>
      <c r="J19" s="23" t="n">
        <f aca="false">IF($D19="Corn",$E19*Assumptions!$D$6,$F19*Assumptions!$D$7+$G19*Assumptions!$D$8)</f>
        <v>62.667</v>
      </c>
      <c r="K19" s="24" t="n">
        <f aca="false">$H19*Assumptions!$B$19</f>
        <v>186.86572826087</v>
      </c>
      <c r="L19" s="24" t="n">
        <f aca="false">$I19*Assumptions!$B$20</f>
        <v>55.2559241493384</v>
      </c>
      <c r="M19" s="24" t="n">
        <f aca="false">$J19*Assumptions!$B$21</f>
        <v>25.797915</v>
      </c>
      <c r="N19" s="24" t="n">
        <f aca="false">SUM($K19:$M19)</f>
        <v>267.919567410208</v>
      </c>
      <c r="O19" s="25" t="n">
        <f aca="false">$N19*$B19</f>
        <v>169405.542473474</v>
      </c>
    </row>
    <row r="20" customFormat="false" ht="15" hidden="false" customHeight="false" outlineLevel="0" collapsed="false">
      <c r="A20" s="12" t="s">
        <v>55</v>
      </c>
      <c r="B20" s="13" t="n">
        <v>52.5</v>
      </c>
      <c r="C20" s="14" t="s">
        <v>38</v>
      </c>
      <c r="D20" s="14" t="s">
        <v>8</v>
      </c>
      <c r="E20" s="15" t="n">
        <v>136.7</v>
      </c>
      <c r="F20" s="15" t="n">
        <v>80.4</v>
      </c>
      <c r="G20" s="15" t="n">
        <v>46.7</v>
      </c>
      <c r="H20" s="16" t="n">
        <f aca="false">IF($D20="Corn",$E20*Assumptions!$B$6,$F20*Assumptions!$B$7)</f>
        <v>123.03</v>
      </c>
      <c r="I20" s="16" t="n">
        <f aca="false">IF($D20="Corn",$E20*Assumptions!$C$6,$F20*Assumptions!$C$7+$G20*Assumptions!$C$8)</f>
        <v>50.579</v>
      </c>
      <c r="J20" s="16" t="n">
        <f aca="false">IF($D20="Corn",$E20*Assumptions!$D$6,$F20*Assumptions!$D$7+$G20*Assumptions!$D$8)</f>
        <v>36.909</v>
      </c>
      <c r="K20" s="17" t="n">
        <f aca="false">$H20*Assumptions!$B$19</f>
        <v>110.058358695652</v>
      </c>
      <c r="L20" s="17" t="n">
        <f aca="false">$I20*Assumptions!$B$20</f>
        <v>32.5440966446125</v>
      </c>
      <c r="M20" s="17" t="n">
        <f aca="false">$J20*Assumptions!$B$21</f>
        <v>15.194205</v>
      </c>
      <c r="N20" s="17" t="n">
        <f aca="false">SUM($K20:$M20)</f>
        <v>157.796660340265</v>
      </c>
      <c r="O20" s="18" t="n">
        <f aca="false">$N20*$B20</f>
        <v>8284.32466786389</v>
      </c>
    </row>
    <row r="21" customFormat="false" ht="15" hidden="false" customHeight="false" outlineLevel="0" collapsed="false">
      <c r="A21" s="19" t="s">
        <v>56</v>
      </c>
      <c r="B21" s="20" t="n">
        <v>218.6</v>
      </c>
      <c r="C21" s="21" t="s">
        <v>38</v>
      </c>
      <c r="D21" s="21" t="s">
        <v>8</v>
      </c>
      <c r="E21" s="22" t="n">
        <v>234</v>
      </c>
      <c r="F21" s="22" t="n">
        <v>85</v>
      </c>
      <c r="G21" s="22" t="n">
        <v>50</v>
      </c>
      <c r="H21" s="23" t="n">
        <f aca="false">IF($D21="Corn",$E21*Assumptions!$B$6,$F21*Assumptions!$B$7)</f>
        <v>210.6</v>
      </c>
      <c r="I21" s="23" t="n">
        <f aca="false">IF($D21="Corn",$E21*Assumptions!$C$6,$F21*Assumptions!$C$7+$G21*Assumptions!$C$8)</f>
        <v>86.58</v>
      </c>
      <c r="J21" s="23" t="n">
        <f aca="false">IF($D21="Corn",$E21*Assumptions!$D$6,$F21*Assumptions!$D$7+$G21*Assumptions!$D$8)</f>
        <v>63.18</v>
      </c>
      <c r="K21" s="24" t="n">
        <f aca="false">$H21*Assumptions!$B$19</f>
        <v>188.395434782609</v>
      </c>
      <c r="L21" s="24" t="n">
        <f aca="false">$I21*Assumptions!$B$20</f>
        <v>55.7082561436673</v>
      </c>
      <c r="M21" s="24" t="n">
        <f aca="false">$J21*Assumptions!$B$21</f>
        <v>26.0091</v>
      </c>
      <c r="N21" s="24" t="n">
        <f aca="false">SUM($K21:$M21)</f>
        <v>270.112790926276</v>
      </c>
      <c r="O21" s="25" t="n">
        <f aca="false">$N21*$B21</f>
        <v>59046.6560964839</v>
      </c>
    </row>
    <row r="22" customFormat="false" ht="15" hidden="false" customHeight="false" outlineLevel="0" collapsed="false">
      <c r="A22" s="12" t="s">
        <v>57</v>
      </c>
      <c r="B22" s="13" t="n">
        <v>196.1</v>
      </c>
      <c r="C22" s="14" t="s">
        <v>8</v>
      </c>
      <c r="D22" s="14" t="s">
        <v>41</v>
      </c>
      <c r="E22" s="15" t="n">
        <v>159.6</v>
      </c>
      <c r="F22" s="15" t="n">
        <v>98.4</v>
      </c>
      <c r="G22" s="15" t="n">
        <v>55.4</v>
      </c>
      <c r="H22" s="16" t="n">
        <f aca="false">IF($D22="Corn",$E22*Assumptions!$B$6,$F22*Assumptions!$B$7)</f>
        <v>118.08</v>
      </c>
      <c r="I22" s="16" t="n">
        <f aca="false">IF($D22="Corn",$E22*Assumptions!$C$6,$F22*Assumptions!$C$7+$G22*Assumptions!$C$8)</f>
        <v>103.36</v>
      </c>
      <c r="J22" s="16" t="n">
        <f aca="false">IF($D22="Corn",$E22*Assumptions!$D$6,$F22*Assumptions!$D$7+$G22*Assumptions!$D$8)</f>
        <v>112</v>
      </c>
      <c r="K22" s="17" t="n">
        <f aca="false">$H22*Assumptions!$B$19</f>
        <v>105.630260869565</v>
      </c>
      <c r="L22" s="17" t="n">
        <f aca="false">$I22*Assumptions!$B$20</f>
        <v>66.5050283553875</v>
      </c>
      <c r="M22" s="17" t="n">
        <f aca="false">$J22*Assumptions!$B$21</f>
        <v>46.1066666666667</v>
      </c>
      <c r="N22" s="17" t="n">
        <f aca="false">SUM($K22:$M22)</f>
        <v>218.241955891619</v>
      </c>
      <c r="O22" s="18" t="n">
        <f aca="false">$N22*$B22</f>
        <v>42797.2475503466</v>
      </c>
    </row>
    <row r="23" customFormat="false" ht="15" hidden="false" customHeight="false" outlineLevel="0" collapsed="false">
      <c r="A23" s="19" t="s">
        <v>58</v>
      </c>
      <c r="B23" s="20" t="n">
        <v>145.3</v>
      </c>
      <c r="C23" s="21" t="s">
        <v>38</v>
      </c>
      <c r="D23" s="21" t="s">
        <v>8</v>
      </c>
      <c r="E23" s="22" t="n">
        <v>204.1</v>
      </c>
      <c r="F23" s="22" t="n">
        <v>89.9</v>
      </c>
      <c r="G23" s="22" t="n">
        <v>46.4</v>
      </c>
      <c r="H23" s="23" t="n">
        <f aca="false">IF($D23="Corn",$E23*Assumptions!$B$6,$F23*Assumptions!$B$7)</f>
        <v>183.69</v>
      </c>
      <c r="I23" s="23" t="n">
        <f aca="false">IF($D23="Corn",$E23*Assumptions!$C$6,$F23*Assumptions!$C$7+$G23*Assumptions!$C$8)</f>
        <v>75.517</v>
      </c>
      <c r="J23" s="23" t="n">
        <f aca="false">IF($D23="Corn",$E23*Assumptions!$D$6,$F23*Assumptions!$D$7+$G23*Assumptions!$D$8)</f>
        <v>55.107</v>
      </c>
      <c r="K23" s="24" t="n">
        <f aca="false">$H23*Assumptions!$B$19</f>
        <v>164.322684782609</v>
      </c>
      <c r="L23" s="24" t="n">
        <f aca="false">$I23*Assumptions!$B$20</f>
        <v>48.5899789697543</v>
      </c>
      <c r="M23" s="24" t="n">
        <f aca="false">$J23*Assumptions!$B$21</f>
        <v>22.685715</v>
      </c>
      <c r="N23" s="24" t="n">
        <f aca="false">SUM($K23:$M23)</f>
        <v>235.598378752363</v>
      </c>
      <c r="O23" s="25" t="n">
        <f aca="false">$N23*$B23</f>
        <v>34232.4444327183</v>
      </c>
    </row>
    <row r="24" customFormat="false" ht="15" hidden="false" customHeight="false" outlineLevel="0" collapsed="false">
      <c r="A24" s="12" t="s">
        <v>59</v>
      </c>
      <c r="B24" s="13" t="n">
        <v>263.3</v>
      </c>
      <c r="C24" s="14" t="s">
        <v>8</v>
      </c>
      <c r="D24" s="14" t="s">
        <v>41</v>
      </c>
      <c r="E24" s="15" t="n">
        <v>178.6</v>
      </c>
      <c r="F24" s="15" t="n">
        <v>86.7</v>
      </c>
      <c r="G24" s="15" t="n">
        <v>41.1</v>
      </c>
      <c r="H24" s="16" t="n">
        <f aca="false">IF($D24="Corn",$E24*Assumptions!$B$6,$F24*Assumptions!$B$7)</f>
        <v>104.04</v>
      </c>
      <c r="I24" s="16" t="n">
        <f aca="false">IF($D24="Corn",$E24*Assumptions!$C$6,$F24*Assumptions!$C$7+$G24*Assumptions!$C$8)</f>
        <v>84.9</v>
      </c>
      <c r="J24" s="16" t="n">
        <f aca="false">IF($D24="Corn",$E24*Assumptions!$D$6,$F24*Assumptions!$D$7+$G24*Assumptions!$D$8)</f>
        <v>87.885</v>
      </c>
      <c r="K24" s="17" t="n">
        <f aca="false">$H24*Assumptions!$B$19</f>
        <v>93.0705652173913</v>
      </c>
      <c r="L24" s="17" t="n">
        <f aca="false">$I24*Assumptions!$B$20</f>
        <v>54.6272920604915</v>
      </c>
      <c r="M24" s="17" t="n">
        <f aca="false">$J24*Assumptions!$B$21</f>
        <v>36.179325</v>
      </c>
      <c r="N24" s="17" t="n">
        <f aca="false">SUM($K24:$M24)</f>
        <v>183.877182277883</v>
      </c>
      <c r="O24" s="18" t="n">
        <f aca="false">$N24*$B24</f>
        <v>48414.8620937666</v>
      </c>
    </row>
    <row r="25" customFormat="false" ht="15" hidden="false" customHeight="false" outlineLevel="0" collapsed="false">
      <c r="A25" s="19" t="s">
        <v>60</v>
      </c>
      <c r="B25" s="20" t="n">
        <v>331.7</v>
      </c>
      <c r="C25" s="21" t="s">
        <v>8</v>
      </c>
      <c r="D25" s="21" t="s">
        <v>41</v>
      </c>
      <c r="E25" s="22" t="n">
        <v>171.7</v>
      </c>
      <c r="F25" s="22" t="n">
        <v>90.7</v>
      </c>
      <c r="G25" s="22" t="n">
        <v>44.7</v>
      </c>
      <c r="H25" s="23" t="n">
        <f aca="false">IF($D25="Corn",$E25*Assumptions!$B$6,$F25*Assumptions!$B$7)</f>
        <v>108.84</v>
      </c>
      <c r="I25" s="23" t="n">
        <f aca="false">IF($D25="Corn",$E25*Assumptions!$C$6,$F25*Assumptions!$C$7+$G25*Assumptions!$C$8)</f>
        <v>90.18</v>
      </c>
      <c r="J25" s="23" t="n">
        <f aca="false">IF($D25="Corn",$E25*Assumptions!$D$6,$F25*Assumptions!$D$7+$G25*Assumptions!$D$8)</f>
        <v>94.325</v>
      </c>
      <c r="K25" s="24" t="n">
        <f aca="false">$H25*Assumptions!$B$19</f>
        <v>97.3644782608696</v>
      </c>
      <c r="L25" s="24" t="n">
        <f aca="false">$I25*Assumptions!$B$20</f>
        <v>58.0246077504726</v>
      </c>
      <c r="M25" s="24" t="n">
        <f aca="false">$J25*Assumptions!$B$21</f>
        <v>38.8304583333333</v>
      </c>
      <c r="N25" s="24" t="n">
        <f aca="false">SUM($K25:$M25)</f>
        <v>194.219544344675</v>
      </c>
      <c r="O25" s="25" t="n">
        <f aca="false">$N25*$B25</f>
        <v>64422.6228591289</v>
      </c>
    </row>
    <row r="26" customFormat="false" ht="15" hidden="false" customHeight="false" outlineLevel="0" collapsed="false">
      <c r="A26" s="12" t="s">
        <v>61</v>
      </c>
      <c r="B26" s="13" t="n">
        <v>308.8</v>
      </c>
      <c r="C26" s="14" t="s">
        <v>38</v>
      </c>
      <c r="D26" s="14" t="s">
        <v>8</v>
      </c>
      <c r="E26" s="15" t="n">
        <v>255.6</v>
      </c>
      <c r="F26" s="15" t="n">
        <v>101.8</v>
      </c>
      <c r="G26" s="15" t="n">
        <v>43.4</v>
      </c>
      <c r="H26" s="16" t="n">
        <f aca="false">IF($D26="Corn",$E26*Assumptions!$B$6,$F26*Assumptions!$B$7)</f>
        <v>230.04</v>
      </c>
      <c r="I26" s="16" t="n">
        <f aca="false">IF($D26="Corn",$E26*Assumptions!$C$6,$F26*Assumptions!$C$7+$G26*Assumptions!$C$8)</f>
        <v>94.572</v>
      </c>
      <c r="J26" s="16" t="n">
        <f aca="false">IF($D26="Corn",$E26*Assumptions!$D$6,$F26*Assumptions!$D$7+$G26*Assumptions!$D$8)</f>
        <v>69.012</v>
      </c>
      <c r="K26" s="17" t="n">
        <f aca="false">$H26*Assumptions!$B$19</f>
        <v>205.785782608696</v>
      </c>
      <c r="L26" s="17" t="n">
        <f aca="false">$I26*Assumptions!$B$20</f>
        <v>60.8505567107751</v>
      </c>
      <c r="M26" s="17" t="n">
        <f aca="false">$J26*Assumptions!$B$21</f>
        <v>28.40994</v>
      </c>
      <c r="N26" s="17" t="n">
        <f aca="false">SUM($K26:$M26)</f>
        <v>295.046279319471</v>
      </c>
      <c r="O26" s="18" t="n">
        <f aca="false">$N26*$B26</f>
        <v>91110.2910538526</v>
      </c>
    </row>
    <row r="27" customFormat="false" ht="15" hidden="false" customHeight="false" outlineLevel="0" collapsed="false">
      <c r="A27" s="19" t="s">
        <v>62</v>
      </c>
      <c r="B27" s="20" t="n">
        <v>174</v>
      </c>
      <c r="C27" s="21" t="s">
        <v>8</v>
      </c>
      <c r="D27" s="21" t="s">
        <v>41</v>
      </c>
      <c r="E27" s="22" t="n">
        <v>197.5</v>
      </c>
      <c r="F27" s="22" t="n">
        <v>92</v>
      </c>
      <c r="G27" s="22" t="n">
        <v>48.6</v>
      </c>
      <c r="H27" s="23" t="n">
        <f aca="false">IF($D27="Corn",$E27*Assumptions!$B$6,$F27*Assumptions!$B$7)</f>
        <v>110.4</v>
      </c>
      <c r="I27" s="23" t="n">
        <f aca="false">IF($D27="Corn",$E27*Assumptions!$C$6,$F27*Assumptions!$C$7+$G27*Assumptions!$C$8)</f>
        <v>94.08</v>
      </c>
      <c r="J27" s="23" t="n">
        <f aca="false">IF($D27="Corn",$E27*Assumptions!$D$6,$F27*Assumptions!$D$7+$G27*Assumptions!$D$8)</f>
        <v>100.24</v>
      </c>
      <c r="K27" s="24" t="n">
        <f aca="false">$H27*Assumptions!$B$19</f>
        <v>98.76</v>
      </c>
      <c r="L27" s="24" t="n">
        <f aca="false">$I27*Assumptions!$B$20</f>
        <v>60.533988657845</v>
      </c>
      <c r="M27" s="24" t="n">
        <f aca="false">$J27*Assumptions!$B$21</f>
        <v>41.2654666666667</v>
      </c>
      <c r="N27" s="24" t="n">
        <f aca="false">SUM($K27:$M27)</f>
        <v>200.559455324512</v>
      </c>
      <c r="O27" s="25" t="n">
        <f aca="false">$N27*$B27</f>
        <v>34897.345226465</v>
      </c>
    </row>
    <row r="28" customFormat="false" ht="15" hidden="false" customHeight="false" outlineLevel="0" collapsed="false">
      <c r="A28" s="12" t="s">
        <v>63</v>
      </c>
      <c r="B28" s="13" t="n">
        <v>85.5</v>
      </c>
      <c r="C28" s="14" t="s">
        <v>8</v>
      </c>
      <c r="D28" s="14" t="s">
        <v>41</v>
      </c>
      <c r="E28" s="15" t="n">
        <v>82.8</v>
      </c>
      <c r="F28" s="15" t="n">
        <v>92.7</v>
      </c>
      <c r="G28" s="15" t="n">
        <v>58.7</v>
      </c>
      <c r="H28" s="16" t="n">
        <f aca="false">IF($D28="Corn",$E28*Assumptions!$B$6,$F28*Assumptions!$B$7)</f>
        <v>111.24</v>
      </c>
      <c r="I28" s="16" t="n">
        <f aca="false">IF($D28="Corn",$E28*Assumptions!$C$6,$F28*Assumptions!$C$7+$G28*Assumptions!$C$8)</f>
        <v>102.58</v>
      </c>
      <c r="J28" s="16" t="n">
        <f aca="false">IF($D28="Corn",$E28*Assumptions!$D$6,$F28*Assumptions!$D$7+$G28*Assumptions!$D$8)</f>
        <v>114.625</v>
      </c>
      <c r="K28" s="17" t="n">
        <f aca="false">$H28*Assumptions!$B$19</f>
        <v>99.5114347826087</v>
      </c>
      <c r="L28" s="17" t="n">
        <f aca="false">$I28*Assumptions!$B$20</f>
        <v>66.0031521739131</v>
      </c>
      <c r="M28" s="17" t="n">
        <f aca="false">$J28*Assumptions!$B$21</f>
        <v>47.1872916666667</v>
      </c>
      <c r="N28" s="17" t="n">
        <f aca="false">SUM($K28:$M28)</f>
        <v>212.701878623188</v>
      </c>
      <c r="O28" s="18" t="n">
        <f aca="false">$N28*$B28</f>
        <v>18186.0106222826</v>
      </c>
    </row>
    <row r="29" customFormat="false" ht="15" hidden="false" customHeight="false" outlineLevel="0" collapsed="false">
      <c r="A29" s="19" t="s">
        <v>64</v>
      </c>
      <c r="B29" s="20" t="n">
        <v>292.2</v>
      </c>
      <c r="C29" s="21" t="s">
        <v>8</v>
      </c>
      <c r="D29" s="21" t="s">
        <v>41</v>
      </c>
      <c r="E29" s="22" t="n">
        <v>188.7</v>
      </c>
      <c r="F29" s="22" t="n">
        <v>92.6</v>
      </c>
      <c r="G29" s="22" t="n">
        <v>43</v>
      </c>
      <c r="H29" s="23" t="n">
        <f aca="false">IF($D29="Corn",$E29*Assumptions!$B$6,$F29*Assumptions!$B$7)</f>
        <v>111.12</v>
      </c>
      <c r="I29" s="23" t="n">
        <f aca="false">IF($D29="Corn",$E29*Assumptions!$C$6,$F29*Assumptions!$C$7+$G29*Assumptions!$C$8)</f>
        <v>89.96</v>
      </c>
      <c r="J29" s="23" t="n">
        <f aca="false">IF($D29="Corn",$E29*Assumptions!$D$6,$F29*Assumptions!$D$7+$G29*Assumptions!$D$8)</f>
        <v>92.61</v>
      </c>
      <c r="K29" s="24" t="n">
        <f aca="false">$H29*Assumptions!$B$19</f>
        <v>99.4040869565217</v>
      </c>
      <c r="L29" s="24" t="n">
        <f aca="false">$I29*Assumptions!$B$20</f>
        <v>57.8830529300567</v>
      </c>
      <c r="M29" s="24" t="n">
        <f aca="false">$J29*Assumptions!$B$21</f>
        <v>38.12445</v>
      </c>
      <c r="N29" s="24" t="n">
        <f aca="false">SUM($K29:$M29)</f>
        <v>195.411589886578</v>
      </c>
      <c r="O29" s="25" t="n">
        <f aca="false">$N29*$B29</f>
        <v>57099.2665648582</v>
      </c>
    </row>
    <row r="30" customFormat="false" ht="15" hidden="false" customHeight="false" outlineLevel="0" collapsed="false">
      <c r="A30" s="12" t="s">
        <v>65</v>
      </c>
      <c r="B30" s="13" t="n">
        <v>159.8</v>
      </c>
      <c r="C30" s="14" t="s">
        <v>38</v>
      </c>
      <c r="D30" s="14" t="s">
        <v>8</v>
      </c>
      <c r="E30" s="15" t="n">
        <v>227.2</v>
      </c>
      <c r="F30" s="15" t="n">
        <v>89</v>
      </c>
      <c r="G30" s="15" t="n">
        <v>47.9</v>
      </c>
      <c r="H30" s="16" t="n">
        <f aca="false">IF($D30="Corn",$E30*Assumptions!$B$6,$F30*Assumptions!$B$7)</f>
        <v>204.48</v>
      </c>
      <c r="I30" s="16" t="n">
        <f aca="false">IF($D30="Corn",$E30*Assumptions!$C$6,$F30*Assumptions!$C$7+$G30*Assumptions!$C$8)</f>
        <v>84.064</v>
      </c>
      <c r="J30" s="16" t="n">
        <f aca="false">IF($D30="Corn",$E30*Assumptions!$D$6,$F30*Assumptions!$D$7+$G30*Assumptions!$D$8)</f>
        <v>61.344</v>
      </c>
      <c r="K30" s="17" t="n">
        <f aca="false">$H30*Assumptions!$B$19</f>
        <v>182.920695652174</v>
      </c>
      <c r="L30" s="17" t="n">
        <f aca="false">$I30*Assumptions!$B$20</f>
        <v>54.0893837429112</v>
      </c>
      <c r="M30" s="17" t="n">
        <f aca="false">$J30*Assumptions!$B$21</f>
        <v>25.25328</v>
      </c>
      <c r="N30" s="17" t="n">
        <f aca="false">SUM($K30:$M30)</f>
        <v>262.263359395085</v>
      </c>
      <c r="O30" s="18" t="n">
        <f aca="false">$N30*$B30</f>
        <v>41909.6848313346</v>
      </c>
    </row>
    <row r="31" customFormat="false" ht="15" hidden="false" customHeight="false" outlineLevel="0" collapsed="false">
      <c r="A31" s="19" t="s">
        <v>66</v>
      </c>
      <c r="B31" s="20" t="n">
        <v>48.1</v>
      </c>
      <c r="C31" s="21" t="s">
        <v>8</v>
      </c>
      <c r="D31" s="21" t="s">
        <v>41</v>
      </c>
      <c r="E31" s="22" t="n">
        <v>160.9</v>
      </c>
      <c r="F31" s="22" t="n">
        <v>98.8</v>
      </c>
      <c r="G31" s="22" t="n">
        <v>49.8</v>
      </c>
      <c r="H31" s="23" t="n">
        <f aca="false">IF($D31="Corn",$E31*Assumptions!$B$6,$F31*Assumptions!$B$7)</f>
        <v>118.56</v>
      </c>
      <c r="I31" s="23" t="n">
        <f aca="false">IF($D31="Corn",$E31*Assumptions!$C$6,$F31*Assumptions!$C$7+$G31*Assumptions!$C$8)</f>
        <v>99.12</v>
      </c>
      <c r="J31" s="23" t="n">
        <f aca="false">IF($D31="Corn",$E31*Assumptions!$D$6,$F31*Assumptions!$D$7+$G31*Assumptions!$D$8)</f>
        <v>104.3</v>
      </c>
      <c r="K31" s="24" t="n">
        <f aca="false">$H31*Assumptions!$B$19</f>
        <v>106.059652173913</v>
      </c>
      <c r="L31" s="24" t="n">
        <f aca="false">$I31*Assumptions!$B$20</f>
        <v>63.7768809073724</v>
      </c>
      <c r="M31" s="24" t="n">
        <f aca="false">$J31*Assumptions!$B$21</f>
        <v>42.9368333333333</v>
      </c>
      <c r="N31" s="24" t="n">
        <f aca="false">SUM($K31:$M31)</f>
        <v>212.773366414619</v>
      </c>
      <c r="O31" s="25" t="n">
        <f aca="false">$N31*$B31</f>
        <v>10234.3989245432</v>
      </c>
    </row>
    <row r="32" customFormat="false" ht="15" hidden="false" customHeight="false" outlineLevel="0" collapsed="false">
      <c r="A32" s="12" t="s">
        <v>67</v>
      </c>
      <c r="B32" s="13" t="n">
        <v>31</v>
      </c>
      <c r="C32" s="14" t="s">
        <v>38</v>
      </c>
      <c r="D32" s="14" t="s">
        <v>8</v>
      </c>
      <c r="E32" s="15" t="n">
        <v>191</v>
      </c>
      <c r="F32" s="15" t="n">
        <v>91.6</v>
      </c>
      <c r="G32" s="15" t="n">
        <v>50.2</v>
      </c>
      <c r="H32" s="16" t="n">
        <f aca="false">IF($D32="Corn",$E32*Assumptions!$B$6,$F32*Assumptions!$B$7)</f>
        <v>171.9</v>
      </c>
      <c r="I32" s="16" t="n">
        <f aca="false">IF($D32="Corn",$E32*Assumptions!$C$6,$F32*Assumptions!$C$7+$G32*Assumptions!$C$8)</f>
        <v>70.67</v>
      </c>
      <c r="J32" s="16" t="n">
        <f aca="false">IF($D32="Corn",$E32*Assumptions!$D$6,$F32*Assumptions!$D$7+$G32*Assumptions!$D$8)</f>
        <v>51.57</v>
      </c>
      <c r="K32" s="17" t="n">
        <f aca="false">$H32*Assumptions!$B$19</f>
        <v>153.775760869565</v>
      </c>
      <c r="L32" s="17" t="n">
        <f aca="false">$I32*Assumptions!$B$20</f>
        <v>45.4712689035917</v>
      </c>
      <c r="M32" s="17" t="n">
        <f aca="false">$J32*Assumptions!$B$21</f>
        <v>21.22965</v>
      </c>
      <c r="N32" s="17" t="n">
        <f aca="false">SUM($K32:$M32)</f>
        <v>220.476679773157</v>
      </c>
      <c r="O32" s="18" t="n">
        <f aca="false">$N32*$B32</f>
        <v>6834.77707296786</v>
      </c>
    </row>
    <row r="33" customFormat="false" ht="15" hidden="false" customHeight="false" outlineLevel="0" collapsed="false">
      <c r="A33" s="19" t="s">
        <v>68</v>
      </c>
      <c r="B33" s="20" t="n">
        <v>18</v>
      </c>
      <c r="C33" s="21" t="s">
        <v>38</v>
      </c>
      <c r="D33" s="21" t="s">
        <v>8</v>
      </c>
      <c r="E33" s="22" t="n">
        <v>210.8</v>
      </c>
      <c r="F33" s="22" t="n">
        <v>82.9</v>
      </c>
      <c r="G33" s="22" t="n">
        <v>44.9</v>
      </c>
      <c r="H33" s="23" t="n">
        <f aca="false">IF($D33="Corn",$E33*Assumptions!$B$6,$F33*Assumptions!$B$7)</f>
        <v>189.72</v>
      </c>
      <c r="I33" s="23" t="n">
        <f aca="false">IF($D33="Corn",$E33*Assumptions!$C$6,$F33*Assumptions!$C$7+$G33*Assumptions!$C$8)</f>
        <v>77.996</v>
      </c>
      <c r="J33" s="23" t="n">
        <f aca="false">IF($D33="Corn",$E33*Assumptions!$D$6,$F33*Assumptions!$D$7+$G33*Assumptions!$D$8)</f>
        <v>56.916</v>
      </c>
      <c r="K33" s="24" t="n">
        <f aca="false">$H33*Assumptions!$B$19</f>
        <v>169.716913043478</v>
      </c>
      <c r="L33" s="24" t="n">
        <f aca="false">$I33*Assumptions!$B$20</f>
        <v>50.1850444234405</v>
      </c>
      <c r="M33" s="24" t="n">
        <f aca="false">$J33*Assumptions!$B$21</f>
        <v>23.43042</v>
      </c>
      <c r="N33" s="24" t="n">
        <f aca="false">SUM($K33:$M33)</f>
        <v>243.332377466919</v>
      </c>
      <c r="O33" s="25" t="n">
        <f aca="false">$N33*$B33</f>
        <v>4379.98279440454</v>
      </c>
    </row>
    <row r="34" customFormat="false" ht="15" hidden="false" customHeight="false" outlineLevel="0" collapsed="false">
      <c r="A34" s="12" t="s">
        <v>69</v>
      </c>
      <c r="B34" s="13" t="n">
        <v>129.9</v>
      </c>
      <c r="C34" s="14" t="s">
        <v>38</v>
      </c>
      <c r="D34" s="14" t="s">
        <v>8</v>
      </c>
      <c r="E34" s="15" t="n">
        <v>221.4</v>
      </c>
      <c r="F34" s="15" t="n">
        <v>91.9</v>
      </c>
      <c r="G34" s="15" t="n">
        <v>41.7</v>
      </c>
      <c r="H34" s="16" t="n">
        <f aca="false">IF($D34="Corn",$E34*Assumptions!$B$6,$F34*Assumptions!$B$7)</f>
        <v>199.26</v>
      </c>
      <c r="I34" s="16" t="n">
        <f aca="false">IF($D34="Corn",$E34*Assumptions!$C$6,$F34*Assumptions!$C$7+$G34*Assumptions!$C$8)</f>
        <v>81.918</v>
      </c>
      <c r="J34" s="16" t="n">
        <f aca="false">IF($D34="Corn",$E34*Assumptions!$D$6,$F34*Assumptions!$D$7+$G34*Assumptions!$D$8)</f>
        <v>59.778</v>
      </c>
      <c r="K34" s="17" t="n">
        <f aca="false">$H34*Assumptions!$B$19</f>
        <v>178.251065217391</v>
      </c>
      <c r="L34" s="17" t="n">
        <f aca="false">$I34*Assumptions!$B$20</f>
        <v>52.7085808128545</v>
      </c>
      <c r="M34" s="17" t="n">
        <f aca="false">$J34*Assumptions!$B$21</f>
        <v>24.60861</v>
      </c>
      <c r="N34" s="17" t="n">
        <f aca="false">SUM($K34:$M34)</f>
        <v>255.568256030246</v>
      </c>
      <c r="O34" s="18" t="n">
        <f aca="false">$N34*$B34</f>
        <v>33198.3164583289</v>
      </c>
    </row>
    <row r="35" customFormat="false" ht="15" hidden="false" customHeight="false" outlineLevel="0" collapsed="false">
      <c r="A35" s="19" t="s">
        <v>70</v>
      </c>
      <c r="B35" s="20" t="n">
        <v>150.1</v>
      </c>
      <c r="C35" s="21" t="s">
        <v>8</v>
      </c>
      <c r="D35" s="21" t="s">
        <v>41</v>
      </c>
      <c r="E35" s="22" t="n">
        <v>203</v>
      </c>
      <c r="F35" s="22" t="n">
        <v>97.8</v>
      </c>
      <c r="G35" s="22" t="n">
        <v>57</v>
      </c>
      <c r="H35" s="23" t="n">
        <f aca="false">IF($D35="Corn",$E35*Assumptions!$B$6,$F35*Assumptions!$B$7)</f>
        <v>117.36</v>
      </c>
      <c r="I35" s="23" t="n">
        <f aca="false">IF($D35="Corn",$E35*Assumptions!$C$6,$F35*Assumptions!$C$7+$G35*Assumptions!$C$8)</f>
        <v>104.28</v>
      </c>
      <c r="J35" s="23" t="n">
        <f aca="false">IF($D35="Corn",$E35*Assumptions!$D$6,$F35*Assumptions!$D$7+$G35*Assumptions!$D$8)</f>
        <v>114.03</v>
      </c>
      <c r="K35" s="24" t="n">
        <f aca="false">$H35*Assumptions!$B$19</f>
        <v>104.986173913043</v>
      </c>
      <c r="L35" s="24" t="n">
        <f aca="false">$I35*Assumptions!$B$20</f>
        <v>67.0969848771267</v>
      </c>
      <c r="M35" s="24" t="n">
        <f aca="false">$J35*Assumptions!$B$21</f>
        <v>46.94235</v>
      </c>
      <c r="N35" s="24" t="n">
        <f aca="false">SUM($K35:$M35)</f>
        <v>219.02550879017</v>
      </c>
      <c r="O35" s="25" t="n">
        <f aca="false">$N35*$B35</f>
        <v>32875.7288694045</v>
      </c>
    </row>
    <row r="36" customFormat="false" ht="15" hidden="false" customHeight="false" outlineLevel="0" collapsed="false">
      <c r="A36" s="12" t="s">
        <v>71</v>
      </c>
      <c r="B36" s="13" t="n">
        <v>557.5</v>
      </c>
      <c r="C36" s="14" t="s">
        <v>8</v>
      </c>
      <c r="D36" s="14" t="s">
        <v>41</v>
      </c>
      <c r="E36" s="15" t="n">
        <v>209.8</v>
      </c>
      <c r="F36" s="15" t="n">
        <v>91.5</v>
      </c>
      <c r="G36" s="15" t="n">
        <v>53.2</v>
      </c>
      <c r="H36" s="16" t="n">
        <f aca="false">IF($D36="Corn",$E36*Assumptions!$B$6,$F36*Assumptions!$B$7)</f>
        <v>109.8</v>
      </c>
      <c r="I36" s="16" t="n">
        <f aca="false">IF($D36="Corn",$E36*Assumptions!$C$6,$F36*Assumptions!$C$7+$G36*Assumptions!$C$8)</f>
        <v>97.46</v>
      </c>
      <c r="J36" s="16" t="n">
        <f aca="false">IF($D36="Corn",$E36*Assumptions!$D$6,$F36*Assumptions!$D$7+$G36*Assumptions!$D$8)</f>
        <v>106.505</v>
      </c>
      <c r="K36" s="17" t="n">
        <f aca="false">$H36*Assumptions!$B$19</f>
        <v>98.2232608695652</v>
      </c>
      <c r="L36" s="17" t="n">
        <f aca="false">$I36*Assumptions!$B$20</f>
        <v>62.7087854442344</v>
      </c>
      <c r="M36" s="17" t="n">
        <f aca="false">$J36*Assumptions!$B$21</f>
        <v>43.8445583333333</v>
      </c>
      <c r="N36" s="17" t="n">
        <f aca="false">SUM($K36:$M36)</f>
        <v>204.776604647133</v>
      </c>
      <c r="O36" s="18" t="n">
        <f aca="false">$N36*$B36</f>
        <v>114162.957090777</v>
      </c>
    </row>
    <row r="37" customFormat="false" ht="15" hidden="false" customHeight="false" outlineLevel="0" collapsed="false">
      <c r="A37" s="19" t="s">
        <v>72</v>
      </c>
      <c r="B37" s="20" t="n">
        <v>234.6</v>
      </c>
      <c r="C37" s="21" t="s">
        <v>8</v>
      </c>
      <c r="D37" s="21" t="s">
        <v>41</v>
      </c>
      <c r="E37" s="22" t="n">
        <v>149.5</v>
      </c>
      <c r="F37" s="22" t="n">
        <v>91.9</v>
      </c>
      <c r="G37" s="22" t="n">
        <v>39.9</v>
      </c>
      <c r="H37" s="23" t="n">
        <f aca="false">IF($D37="Corn",$E37*Assumptions!$B$6,$F37*Assumptions!$B$7)</f>
        <v>110.28</v>
      </c>
      <c r="I37" s="23" t="n">
        <f aca="false">IF($D37="Corn",$E37*Assumptions!$C$6,$F37*Assumptions!$C$7+$G37*Assumptions!$C$8)</f>
        <v>87.06</v>
      </c>
      <c r="J37" s="23" t="n">
        <f aca="false">IF($D37="Corn",$E37*Assumptions!$D$6,$F37*Assumptions!$D$7+$G37*Assumptions!$D$8)</f>
        <v>88.025</v>
      </c>
      <c r="K37" s="24" t="n">
        <f aca="false">$H37*Assumptions!$B$19</f>
        <v>98.652652173913</v>
      </c>
      <c r="L37" s="24" t="n">
        <f aca="false">$I37*Assumptions!$B$20</f>
        <v>56.0171030245747</v>
      </c>
      <c r="M37" s="24" t="n">
        <f aca="false">$J37*Assumptions!$B$21</f>
        <v>36.2369583333333</v>
      </c>
      <c r="N37" s="24" t="n">
        <f aca="false">SUM($K37:$M37)</f>
        <v>190.906713531821</v>
      </c>
      <c r="O37" s="25" t="n">
        <f aca="false">$N37*$B37</f>
        <v>44786.7149945652</v>
      </c>
    </row>
    <row r="38" customFormat="false" ht="15" hidden="false" customHeight="false" outlineLevel="0" collapsed="false">
      <c r="A38" s="12" t="s">
        <v>73</v>
      </c>
      <c r="B38" s="13" t="n">
        <v>208.6</v>
      </c>
      <c r="C38" s="14" t="s">
        <v>8</v>
      </c>
      <c r="D38" s="14" t="s">
        <v>41</v>
      </c>
      <c r="E38" s="15" t="n">
        <v>197.6</v>
      </c>
      <c r="F38" s="15" t="n">
        <v>92.1</v>
      </c>
      <c r="G38" s="15" t="n">
        <v>49.5</v>
      </c>
      <c r="H38" s="16" t="n">
        <f aca="false">IF($D38="Corn",$E38*Assumptions!$B$6,$F38*Assumptions!$B$7)</f>
        <v>110.52</v>
      </c>
      <c r="I38" s="16" t="n">
        <f aca="false">IF($D38="Corn",$E38*Assumptions!$C$6,$F38*Assumptions!$C$7+$G38*Assumptions!$C$8)</f>
        <v>94.86</v>
      </c>
      <c r="J38" s="16" t="n">
        <f aca="false">IF($D38="Corn",$E38*Assumptions!$D$6,$F38*Assumptions!$D$7+$G38*Assumptions!$D$8)</f>
        <v>101.535</v>
      </c>
      <c r="K38" s="17" t="n">
        <f aca="false">$H38*Assumptions!$B$19</f>
        <v>98.867347826087</v>
      </c>
      <c r="L38" s="17" t="n">
        <f aca="false">$I38*Assumptions!$B$20</f>
        <v>61.0358648393195</v>
      </c>
      <c r="M38" s="17" t="n">
        <f aca="false">$J38*Assumptions!$B$21</f>
        <v>41.798575</v>
      </c>
      <c r="N38" s="17" t="n">
        <f aca="false">SUM($K38:$M38)</f>
        <v>201.701787665406</v>
      </c>
      <c r="O38" s="18" t="n">
        <f aca="false">$N38*$B38</f>
        <v>42074.9929070038</v>
      </c>
    </row>
    <row r="39" customFormat="false" ht="15" hidden="false" customHeight="false" outlineLevel="0" collapsed="false">
      <c r="A39" s="19" t="s">
        <v>74</v>
      </c>
      <c r="B39" s="20" t="n">
        <v>477.3</v>
      </c>
      <c r="C39" s="21" t="s">
        <v>38</v>
      </c>
      <c r="D39" s="21" t="s">
        <v>8</v>
      </c>
      <c r="E39" s="22" t="n">
        <v>208.4</v>
      </c>
      <c r="F39" s="22" t="n">
        <v>93.1</v>
      </c>
      <c r="G39" s="22" t="n">
        <v>45.4</v>
      </c>
      <c r="H39" s="23" t="n">
        <f aca="false">IF($D39="Corn",$E39*Assumptions!$B$6,$F39*Assumptions!$B$7)</f>
        <v>187.56</v>
      </c>
      <c r="I39" s="23" t="n">
        <f aca="false">IF($D39="Corn",$E39*Assumptions!$C$6,$F39*Assumptions!$C$7+$G39*Assumptions!$C$8)</f>
        <v>77.108</v>
      </c>
      <c r="J39" s="23" t="n">
        <f aca="false">IF($D39="Corn",$E39*Assumptions!$D$6,$F39*Assumptions!$D$7+$G39*Assumptions!$D$8)</f>
        <v>56.268</v>
      </c>
      <c r="K39" s="24" t="n">
        <f aca="false">$H39*Assumptions!$B$19</f>
        <v>167.784652173913</v>
      </c>
      <c r="L39" s="24" t="n">
        <f aca="false">$I39*Assumptions!$B$20</f>
        <v>49.6136776937618</v>
      </c>
      <c r="M39" s="24" t="n">
        <f aca="false">$J39*Assumptions!$B$21</f>
        <v>23.16366</v>
      </c>
      <c r="N39" s="24" t="n">
        <f aca="false">SUM($K39:$M39)</f>
        <v>240.561989867675</v>
      </c>
      <c r="O39" s="25" t="n">
        <f aca="false">$N39*$B39</f>
        <v>114820.237763841</v>
      </c>
    </row>
    <row r="40" customFormat="false" ht="15" hidden="false" customHeight="false" outlineLevel="0" collapsed="false">
      <c r="A40" s="12" t="s">
        <v>75</v>
      </c>
      <c r="B40" s="13" t="n">
        <v>375.2</v>
      </c>
      <c r="C40" s="14" t="s">
        <v>38</v>
      </c>
      <c r="D40" s="14" t="s">
        <v>8</v>
      </c>
      <c r="E40" s="15" t="n">
        <v>212</v>
      </c>
      <c r="F40" s="15" t="n">
        <v>91</v>
      </c>
      <c r="G40" s="15" t="n">
        <v>41.3</v>
      </c>
      <c r="H40" s="16" t="n">
        <f aca="false">IF($D40="Corn",$E40*Assumptions!$B$6,$F40*Assumptions!$B$7)</f>
        <v>190.8</v>
      </c>
      <c r="I40" s="16" t="n">
        <f aca="false">IF($D40="Corn",$E40*Assumptions!$C$6,$F40*Assumptions!$C$7+$G40*Assumptions!$C$8)</f>
        <v>78.44</v>
      </c>
      <c r="J40" s="16" t="n">
        <f aca="false">IF($D40="Corn",$E40*Assumptions!$D$6,$F40*Assumptions!$D$7+$G40*Assumptions!$D$8)</f>
        <v>57.24</v>
      </c>
      <c r="K40" s="17" t="n">
        <f aca="false">$H40*Assumptions!$B$19</f>
        <v>170.683043478261</v>
      </c>
      <c r="L40" s="17" t="n">
        <f aca="false">$I40*Assumptions!$B$20</f>
        <v>50.4707277882798</v>
      </c>
      <c r="M40" s="17" t="n">
        <f aca="false">$J40*Assumptions!$B$21</f>
        <v>23.5638</v>
      </c>
      <c r="N40" s="17" t="n">
        <f aca="false">SUM($K40:$M40)</f>
        <v>244.717571266541</v>
      </c>
      <c r="O40" s="18" t="n">
        <f aca="false">$N40*$B40</f>
        <v>91818.0327392061</v>
      </c>
    </row>
    <row r="41" customFormat="false" ht="15" hidden="false" customHeight="false" outlineLevel="0" collapsed="false">
      <c r="A41" s="19" t="s">
        <v>76</v>
      </c>
      <c r="B41" s="20" t="n">
        <v>555.4</v>
      </c>
      <c r="C41" s="21" t="s">
        <v>38</v>
      </c>
      <c r="D41" s="21" t="s">
        <v>8</v>
      </c>
      <c r="E41" s="22" t="n">
        <v>228.5</v>
      </c>
      <c r="F41" s="22" t="n">
        <v>95</v>
      </c>
      <c r="G41" s="22" t="n">
        <v>38.2</v>
      </c>
      <c r="H41" s="23" t="n">
        <f aca="false">IF($D41="Corn",$E41*Assumptions!$B$6,$F41*Assumptions!$B$7)</f>
        <v>205.65</v>
      </c>
      <c r="I41" s="23" t="n">
        <f aca="false">IF($D41="Corn",$E41*Assumptions!$C$6,$F41*Assumptions!$C$7+$G41*Assumptions!$C$8)</f>
        <v>84.545</v>
      </c>
      <c r="J41" s="23" t="n">
        <f aca="false">IF($D41="Corn",$E41*Assumptions!$D$6,$F41*Assumptions!$D$7+$G41*Assumptions!$D$8)</f>
        <v>61.695</v>
      </c>
      <c r="K41" s="24" t="n">
        <f aca="false">$H41*Assumptions!$B$19</f>
        <v>183.967336956522</v>
      </c>
      <c r="L41" s="24" t="n">
        <f aca="false">$I41*Assumptions!$B$20</f>
        <v>54.3988740548204</v>
      </c>
      <c r="M41" s="24" t="n">
        <f aca="false">$J41*Assumptions!$B$21</f>
        <v>25.397775</v>
      </c>
      <c r="N41" s="24" t="n">
        <f aca="false">SUM($K41:$M41)</f>
        <v>263.763986011342</v>
      </c>
      <c r="O41" s="25" t="n">
        <f aca="false">$N41*$B41</f>
        <v>146494.517830699</v>
      </c>
    </row>
    <row r="42" customFormat="false" ht="15" hidden="false" customHeight="false" outlineLevel="0" collapsed="false">
      <c r="A42" s="12" t="s">
        <v>77</v>
      </c>
      <c r="B42" s="13" t="n">
        <v>212.3</v>
      </c>
      <c r="C42" s="14" t="s">
        <v>8</v>
      </c>
      <c r="D42" s="14" t="s">
        <v>41</v>
      </c>
      <c r="E42" s="15" t="n">
        <v>197.9</v>
      </c>
      <c r="F42" s="15" t="n">
        <v>89.3</v>
      </c>
      <c r="G42" s="15" t="n">
        <v>50.9</v>
      </c>
      <c r="H42" s="16" t="n">
        <f aca="false">IF($D42="Corn",$E42*Assumptions!$B$6,$F42*Assumptions!$B$7)</f>
        <v>107.16</v>
      </c>
      <c r="I42" s="16" t="n">
        <f aca="false">IF($D42="Corn",$E42*Assumptions!$C$6,$F42*Assumptions!$C$7+$G42*Assumptions!$C$8)</f>
        <v>94.3</v>
      </c>
      <c r="J42" s="16" t="n">
        <f aca="false">IF($D42="Corn",$E42*Assumptions!$D$6,$F42*Assumptions!$D$7+$G42*Assumptions!$D$8)</f>
        <v>102.515</v>
      </c>
      <c r="K42" s="17" t="n">
        <f aca="false">$H42*Assumptions!$B$19</f>
        <v>95.8616086956522</v>
      </c>
      <c r="L42" s="17" t="n">
        <f aca="false">$I42*Assumptions!$B$20</f>
        <v>60.6755434782609</v>
      </c>
      <c r="M42" s="17" t="n">
        <f aca="false">$J42*Assumptions!$B$21</f>
        <v>42.2020083333333</v>
      </c>
      <c r="N42" s="17" t="n">
        <f aca="false">SUM($K42:$M42)</f>
        <v>198.739160507246</v>
      </c>
      <c r="O42" s="18" t="n">
        <f aca="false">$N42*$B42</f>
        <v>42192.3237756884</v>
      </c>
    </row>
    <row r="43" customFormat="false" ht="15" hidden="false" customHeight="false" outlineLevel="0" collapsed="false">
      <c r="A43" s="19" t="s">
        <v>78</v>
      </c>
      <c r="B43" s="20" t="n">
        <v>240.9</v>
      </c>
      <c r="C43" s="21" t="s">
        <v>8</v>
      </c>
      <c r="D43" s="21" t="s">
        <v>41</v>
      </c>
      <c r="E43" s="22" t="n">
        <v>218.5</v>
      </c>
      <c r="F43" s="22" t="n">
        <v>94.6</v>
      </c>
      <c r="G43" s="22" t="n">
        <v>50.9</v>
      </c>
      <c r="H43" s="23" t="n">
        <f aca="false">IF($D43="Corn",$E43*Assumptions!$B$6,$F43*Assumptions!$B$7)</f>
        <v>113.52</v>
      </c>
      <c r="I43" s="23" t="n">
        <f aca="false">IF($D43="Corn",$E43*Assumptions!$C$6,$F43*Assumptions!$C$7+$G43*Assumptions!$C$8)</f>
        <v>97.48</v>
      </c>
      <c r="J43" s="23" t="n">
        <f aca="false">IF($D43="Corn",$E43*Assumptions!$D$6,$F43*Assumptions!$D$7+$G43*Assumptions!$D$8)</f>
        <v>104.37</v>
      </c>
      <c r="K43" s="24" t="n">
        <f aca="false">$H43*Assumptions!$B$19</f>
        <v>101.551043478261</v>
      </c>
      <c r="L43" s="24" t="n">
        <f aca="false">$I43*Assumptions!$B$20</f>
        <v>62.7216540642722</v>
      </c>
      <c r="M43" s="24" t="n">
        <f aca="false">$J43*Assumptions!$B$21</f>
        <v>42.96565</v>
      </c>
      <c r="N43" s="24" t="n">
        <f aca="false">SUM($K43:$M43)</f>
        <v>207.238347542533</v>
      </c>
      <c r="O43" s="25" t="n">
        <f aca="false">$N43*$B43</f>
        <v>49923.7179229962</v>
      </c>
    </row>
    <row r="44" customFormat="false" ht="15" hidden="false" customHeight="false" outlineLevel="0" collapsed="false">
      <c r="A44" s="12" t="s">
        <v>79</v>
      </c>
      <c r="B44" s="13" t="n">
        <v>192.5</v>
      </c>
      <c r="C44" s="14" t="s">
        <v>8</v>
      </c>
      <c r="D44" s="14" t="s">
        <v>41</v>
      </c>
      <c r="E44" s="15"/>
      <c r="F44" s="15" t="n">
        <v>92.2</v>
      </c>
      <c r="G44" s="26" t="n">
        <v>45</v>
      </c>
      <c r="H44" s="16" t="n">
        <f aca="false">IF($D44="Corn",$E44*Assumptions!$B$6,$F44*Assumptions!$B$7)</f>
        <v>110.64</v>
      </c>
      <c r="I44" s="16" t="n">
        <f aca="false">IF($D44="Corn",$E44*Assumptions!$C$6,$F44*Assumptions!$C$7+$G44*Assumptions!$C$8)</f>
        <v>91.32</v>
      </c>
      <c r="J44" s="16" t="n">
        <f aca="false">IF($D44="Corn",$E44*Assumptions!$D$6,$F44*Assumptions!$D$7+$G44*Assumptions!$D$8)</f>
        <v>95.27</v>
      </c>
      <c r="K44" s="17" t="n">
        <f aca="false">$H44*Assumptions!$B$19</f>
        <v>98.9746956521739</v>
      </c>
      <c r="L44" s="17" t="n">
        <f aca="false">$I44*Assumptions!$B$20</f>
        <v>58.7581190926276</v>
      </c>
      <c r="M44" s="17" t="n">
        <f aca="false">$J44*Assumptions!$B$21</f>
        <v>39.2194833333333</v>
      </c>
      <c r="N44" s="17" t="n">
        <f aca="false">SUM($K44:$M44)</f>
        <v>196.952298078135</v>
      </c>
      <c r="O44" s="18" t="n">
        <f aca="false">$N44*$B44</f>
        <v>37913.317380041</v>
      </c>
    </row>
    <row r="45" customFormat="false" ht="15" hidden="false" customHeight="false" outlineLevel="0" collapsed="false">
      <c r="A45" s="19" t="s">
        <v>80</v>
      </c>
      <c r="B45" s="20" t="n">
        <v>151.9</v>
      </c>
      <c r="C45" s="21" t="s">
        <v>38</v>
      </c>
      <c r="D45" s="21" t="s">
        <v>8</v>
      </c>
      <c r="E45" s="22" t="n">
        <v>181.4</v>
      </c>
      <c r="F45" s="22" t="n">
        <v>95.8</v>
      </c>
      <c r="G45" s="22" t="n">
        <v>48.5</v>
      </c>
      <c r="H45" s="23" t="n">
        <f aca="false">IF($D45="Corn",$E45*Assumptions!$B$6,$F45*Assumptions!$B$7)</f>
        <v>163.26</v>
      </c>
      <c r="I45" s="23" t="n">
        <f aca="false">IF($D45="Corn",$E45*Assumptions!$C$6,$F45*Assumptions!$C$7+$G45*Assumptions!$C$8)</f>
        <v>67.118</v>
      </c>
      <c r="J45" s="23" t="n">
        <f aca="false">IF($D45="Corn",$E45*Assumptions!$D$6,$F45*Assumptions!$D$7+$G45*Assumptions!$D$8)</f>
        <v>48.978</v>
      </c>
      <c r="K45" s="24" t="n">
        <f aca="false">$H45*Assumptions!$B$19</f>
        <v>146.046717391304</v>
      </c>
      <c r="L45" s="24" t="n">
        <f aca="false">$I45*Assumptions!$B$20</f>
        <v>43.1858019848771</v>
      </c>
      <c r="M45" s="24" t="n">
        <f aca="false">$J45*Assumptions!$B$21</f>
        <v>20.16261</v>
      </c>
      <c r="N45" s="24" t="n">
        <f aca="false">SUM($K45:$M45)</f>
        <v>209.395129376181</v>
      </c>
      <c r="O45" s="25" t="n">
        <f aca="false">$N45*$B45</f>
        <v>31807.120152242</v>
      </c>
    </row>
    <row r="46" customFormat="false" ht="15" hidden="false" customHeight="false" outlineLevel="0" collapsed="false">
      <c r="A46" s="12" t="s">
        <v>81</v>
      </c>
      <c r="B46" s="13" t="n">
        <v>387.5</v>
      </c>
      <c r="C46" s="14" t="s">
        <v>38</v>
      </c>
      <c r="D46" s="14" t="s">
        <v>8</v>
      </c>
      <c r="E46" s="15" t="n">
        <v>198.3</v>
      </c>
      <c r="F46" s="15" t="n">
        <v>92.4</v>
      </c>
      <c r="G46" s="15" t="n">
        <v>45.8</v>
      </c>
      <c r="H46" s="16" t="n">
        <f aca="false">IF($D46="Corn",$E46*Assumptions!$B$6,$F46*Assumptions!$B$7)</f>
        <v>178.47</v>
      </c>
      <c r="I46" s="16" t="n">
        <f aca="false">IF($D46="Corn",$E46*Assumptions!$C$6,$F46*Assumptions!$C$7+$G46*Assumptions!$C$8)</f>
        <v>73.371</v>
      </c>
      <c r="J46" s="16" t="n">
        <f aca="false">IF($D46="Corn",$E46*Assumptions!$D$6,$F46*Assumptions!$D$7+$G46*Assumptions!$D$8)</f>
        <v>53.541</v>
      </c>
      <c r="K46" s="17" t="n">
        <f aca="false">$H46*Assumptions!$B$19</f>
        <v>159.653054347826</v>
      </c>
      <c r="L46" s="17" t="n">
        <f aca="false">$I46*Assumptions!$B$20</f>
        <v>47.2091760396975</v>
      </c>
      <c r="M46" s="17" t="n">
        <f aca="false">$J46*Assumptions!$B$21</f>
        <v>22.041045</v>
      </c>
      <c r="N46" s="17" t="n">
        <f aca="false">SUM($K46:$M46)</f>
        <v>228.903275387524</v>
      </c>
      <c r="O46" s="18" t="n">
        <f aca="false">$N46*$B46</f>
        <v>88700.0192126654</v>
      </c>
    </row>
    <row r="47" customFormat="false" ht="15" hidden="false" customHeight="false" outlineLevel="0" collapsed="false">
      <c r="A47" s="19" t="s">
        <v>82</v>
      </c>
      <c r="B47" s="20" t="n">
        <v>93.4</v>
      </c>
      <c r="C47" s="21" t="s">
        <v>8</v>
      </c>
      <c r="D47" s="21" t="s">
        <v>41</v>
      </c>
      <c r="E47" s="22" t="n">
        <v>152.3</v>
      </c>
      <c r="F47" s="22" t="n">
        <v>93.4</v>
      </c>
      <c r="G47" s="22" t="n">
        <v>57.2</v>
      </c>
      <c r="H47" s="23" t="n">
        <f aca="false">IF($D47="Corn",$E47*Assumptions!$B$6,$F47*Assumptions!$B$7)</f>
        <v>112.08</v>
      </c>
      <c r="I47" s="23" t="n">
        <f aca="false">IF($D47="Corn",$E47*Assumptions!$C$6,$F47*Assumptions!$C$7+$G47*Assumptions!$C$8)</f>
        <v>101.8</v>
      </c>
      <c r="J47" s="23" t="n">
        <f aca="false">IF($D47="Corn",$E47*Assumptions!$D$6,$F47*Assumptions!$D$7+$G47*Assumptions!$D$8)</f>
        <v>112.77</v>
      </c>
      <c r="K47" s="24" t="n">
        <f aca="false">$H47*Assumptions!$B$19</f>
        <v>100.262869565217</v>
      </c>
      <c r="L47" s="24" t="n">
        <f aca="false">$I47*Assumptions!$B$20</f>
        <v>65.5012759924386</v>
      </c>
      <c r="M47" s="24" t="n">
        <f aca="false">$J47*Assumptions!$B$21</f>
        <v>46.42365</v>
      </c>
      <c r="N47" s="24" t="n">
        <f aca="false">SUM($K47:$M47)</f>
        <v>212.187795557656</v>
      </c>
      <c r="O47" s="25" t="n">
        <f aca="false">$N47*$B47</f>
        <v>19818.3401050851</v>
      </c>
    </row>
    <row r="48" customFormat="false" ht="15" hidden="false" customHeight="false" outlineLevel="0" collapsed="false">
      <c r="A48" s="12" t="s">
        <v>83</v>
      </c>
      <c r="B48" s="13" t="n">
        <v>87</v>
      </c>
      <c r="C48" s="14" t="s">
        <v>8</v>
      </c>
      <c r="D48" s="14" t="s">
        <v>41</v>
      </c>
      <c r="E48" s="15" t="n">
        <v>133.8</v>
      </c>
      <c r="F48" s="15" t="n">
        <v>106.5</v>
      </c>
      <c r="G48" s="15" t="n">
        <v>51.3</v>
      </c>
      <c r="H48" s="16" t="n">
        <f aca="false">IF($D48="Corn",$E48*Assumptions!$B$6,$F48*Assumptions!$B$7)</f>
        <v>127.8</v>
      </c>
      <c r="I48" s="16" t="n">
        <f aca="false">IF($D48="Corn",$E48*Assumptions!$C$6,$F48*Assumptions!$C$7+$G48*Assumptions!$C$8)</f>
        <v>104.94</v>
      </c>
      <c r="J48" s="16" t="n">
        <f aca="false">IF($D48="Corn",$E48*Assumptions!$D$6,$F48*Assumptions!$D$7+$G48*Assumptions!$D$8)</f>
        <v>109.095</v>
      </c>
      <c r="K48" s="17" t="n">
        <f aca="false">$H48*Assumptions!$B$19</f>
        <v>114.325434782609</v>
      </c>
      <c r="L48" s="17" t="n">
        <f aca="false">$I48*Assumptions!$B$20</f>
        <v>67.5216493383743</v>
      </c>
      <c r="M48" s="17" t="n">
        <f aca="false">$J48*Assumptions!$B$21</f>
        <v>44.910775</v>
      </c>
      <c r="N48" s="17" t="n">
        <f aca="false">SUM($K48:$M48)</f>
        <v>226.757859120983</v>
      </c>
      <c r="O48" s="18" t="n">
        <f aca="false">$N48*$B48</f>
        <v>19727.9337435255</v>
      </c>
    </row>
    <row r="49" customFormat="false" ht="15" hidden="false" customHeight="false" outlineLevel="0" collapsed="false">
      <c r="A49" s="19" t="s">
        <v>84</v>
      </c>
      <c r="B49" s="20" t="n">
        <v>160.5</v>
      </c>
      <c r="C49" s="21" t="s">
        <v>8</v>
      </c>
      <c r="D49" s="21" t="s">
        <v>41</v>
      </c>
      <c r="E49" s="22" t="n">
        <v>169.5</v>
      </c>
      <c r="F49" s="22" t="n">
        <v>89.8</v>
      </c>
      <c r="G49" s="22" t="n">
        <v>45.9</v>
      </c>
      <c r="H49" s="23" t="n">
        <f aca="false">IF($D49="Corn",$E49*Assumptions!$B$6,$F49*Assumptions!$B$7)</f>
        <v>107.76</v>
      </c>
      <c r="I49" s="23" t="n">
        <f aca="false">IF($D49="Corn",$E49*Assumptions!$C$6,$F49*Assumptions!$C$7+$G49*Assumptions!$C$8)</f>
        <v>90.6</v>
      </c>
      <c r="J49" s="23" t="n">
        <f aca="false">IF($D49="Corn",$E49*Assumptions!$D$6,$F49*Assumptions!$D$7+$G49*Assumptions!$D$8)</f>
        <v>95.69</v>
      </c>
      <c r="K49" s="24" t="n">
        <f aca="false">$H49*Assumptions!$B$19</f>
        <v>96.398347826087</v>
      </c>
      <c r="L49" s="24" t="n">
        <f aca="false">$I49*Assumptions!$B$20</f>
        <v>58.2948487712665</v>
      </c>
      <c r="M49" s="24" t="n">
        <f aca="false">$J49*Assumptions!$B$21</f>
        <v>39.3923833333333</v>
      </c>
      <c r="N49" s="24" t="n">
        <f aca="false">SUM($K49:$M49)</f>
        <v>194.085579930687</v>
      </c>
      <c r="O49" s="25" t="n">
        <f aca="false">$N49*$B49</f>
        <v>31150.7355788752</v>
      </c>
    </row>
    <row r="50" customFormat="false" ht="15" hidden="false" customHeight="false" outlineLevel="0" collapsed="false">
      <c r="A50" s="12" t="s">
        <v>85</v>
      </c>
      <c r="B50" s="13" t="n">
        <v>720.8</v>
      </c>
      <c r="C50" s="14" t="s">
        <v>38</v>
      </c>
      <c r="D50" s="14" t="s">
        <v>8</v>
      </c>
      <c r="E50" s="15" t="n">
        <v>206</v>
      </c>
      <c r="F50" s="15" t="n">
        <v>95.7</v>
      </c>
      <c r="G50" s="15" t="n">
        <v>42.4</v>
      </c>
      <c r="H50" s="16" t="n">
        <f aca="false">IF($D50="Corn",$E50*Assumptions!$B$6,$F50*Assumptions!$B$7)</f>
        <v>185.4</v>
      </c>
      <c r="I50" s="16" t="n">
        <f aca="false">IF($D50="Corn",$E50*Assumptions!$C$6,$F50*Assumptions!$C$7+$G50*Assumptions!$C$8)</f>
        <v>76.22</v>
      </c>
      <c r="J50" s="16" t="n">
        <f aca="false">IF($D50="Corn",$E50*Assumptions!$D$6,$F50*Assumptions!$D$7+$G50*Assumptions!$D$8)</f>
        <v>55.62</v>
      </c>
      <c r="K50" s="17" t="n">
        <f aca="false">$H50*Assumptions!$B$19</f>
        <v>165.852391304348</v>
      </c>
      <c r="L50" s="17" t="n">
        <f aca="false">$I50*Assumptions!$B$20</f>
        <v>49.0423109640832</v>
      </c>
      <c r="M50" s="17" t="n">
        <f aca="false">$J50*Assumptions!$B$21</f>
        <v>22.8969</v>
      </c>
      <c r="N50" s="17" t="n">
        <f aca="false">SUM($K50:$M50)</f>
        <v>237.791602268431</v>
      </c>
      <c r="O50" s="18" t="n">
        <f aca="false">$N50*$B50</f>
        <v>171400.186915085</v>
      </c>
    </row>
    <row r="51" customFormat="false" ht="15" hidden="false" customHeight="false" outlineLevel="0" collapsed="false">
      <c r="A51" s="27" t="s">
        <v>86</v>
      </c>
      <c r="B51" s="28" t="n">
        <f aca="false">SUM(B4:B50)</f>
        <v>10340.9</v>
      </c>
      <c r="C51" s="27"/>
      <c r="D51" s="27"/>
      <c r="E51" s="27"/>
      <c r="F51" s="27"/>
      <c r="G51" s="27"/>
      <c r="H51" s="29" t="n">
        <f aca="false">SUMPRODUCT($B$4:$B$50,H4:H50)/$B$51</f>
        <v>153.123647844965</v>
      </c>
      <c r="I51" s="29" t="n">
        <f aca="false">SUMPRODUCT($B$4:$B$50,I4:I50)/$B$51</f>
        <v>87.2413827229738</v>
      </c>
      <c r="J51" s="29" t="n">
        <f aca="false">SUMPRODUCT($B$4:$B$50,J4:J50)/$B$51</f>
        <v>79.3641424440813</v>
      </c>
      <c r="K51" s="30" t="n">
        <f aca="false">SUMPRODUCT($B$4:$B$50,K4:K50)/$B$51</f>
        <v>136.979089322181</v>
      </c>
      <c r="L51" s="30" t="n">
        <f aca="false">SUMPRODUCT($B$4:$B$50,L4:L50)/$B$51</f>
        <v>56.1338102917433</v>
      </c>
      <c r="M51" s="30" t="n">
        <f aca="false">SUMPRODUCT($B$4:$B$50,M4:M50)/$B$51</f>
        <v>32.6715719728135</v>
      </c>
      <c r="N51" s="30" t="n">
        <f aca="false">SUMPRODUCT($B$4:$B$50,N4:N50)/$B$51</f>
        <v>225.784471586738</v>
      </c>
      <c r="O51" s="31" t="n">
        <f aca="false">SUM(O4:O50)</f>
        <v>2334814.64223129</v>
      </c>
    </row>
    <row r="53" customFormat="false" ht="15" hidden="false" customHeight="false" outlineLevel="0" collapsed="false">
      <c r="A53" s="32" t="s">
        <v>87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customFormat="false" ht="15" hidden="false" customHeight="false" outlineLevel="0" collapsed="false">
      <c r="A54" s="33" t="s">
        <v>88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customFormat="false" ht="15" hidden="false" customHeight="false" outlineLevel="0" collapsed="false">
      <c r="A55" s="33" t="s">
        <v>89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customFormat="false" ht="15" hidden="false" customHeight="false" outlineLevel="0" collapsed="false">
      <c r="A56" s="33" t="s">
        <v>90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customFormat="false" ht="15" hidden="false" customHeight="false" outlineLevel="0" collapsed="false">
      <c r="A57" s="33" t="s">
        <v>91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customFormat="false" ht="15" hidden="false" customHeight="false" outlineLevel="0" collapsed="false">
      <c r="A58" s="33" t="s">
        <v>92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</sheetData>
  <mergeCells count="7">
    <mergeCell ref="A1:O1"/>
    <mergeCell ref="A53:O53"/>
    <mergeCell ref="A54:O54"/>
    <mergeCell ref="A55:O55"/>
    <mergeCell ref="A56:O56"/>
    <mergeCell ref="A57:O57"/>
    <mergeCell ref="A58:O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2026-07-02T04:38:47Z</dcterms:created>
  <dc:creator>openpyxl</dc:creator>
  <dc:description/>
  <dc:language>en-US</dc:language>
  <cp:lastModifiedBy/>
  <dcterms:modified xsi:type="dcterms:W3CDTF">2026-07-02T04:38:47Z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